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5820" windowWidth="19200" windowHeight="12180" tabRatio="874" activeTab="2"/>
  </bookViews>
  <sheets>
    <sheet name="Notice" sheetId="1" r:id="rId1"/>
    <sheet name="EDT exemple" sheetId="2" r:id="rId2"/>
    <sheet name="EDT individuel à compléter" sheetId="3" r:id="rId3"/>
    <sheet name="EDT collectif à compléter" sheetId="4" r:id="rId4"/>
  </sheets>
  <definedNames>
    <definedName name="_xlnm.Print_Area" localSheetId="3">'EDT collectif à compléter'!$A$1:$AD$71</definedName>
    <definedName name="_xlnm.Print_Area" localSheetId="1">'EDT exemple'!$A$1:$AD$71</definedName>
    <definedName name="_xlnm.Print_Area" localSheetId="2">'EDT individuel à compléter'!$A$1:$AD$71</definedName>
    <definedName name="_xlnm.Print_Area" localSheetId="0">'Notice'!$A$1:$A$6</definedName>
  </definedNames>
  <calcPr fullCalcOnLoad="1"/>
</workbook>
</file>

<file path=xl/comments2.xml><?xml version="1.0" encoding="utf-8"?>
<comments xmlns="http://schemas.openxmlformats.org/spreadsheetml/2006/main">
  <authors>
    <author>REY</author>
  </authors>
  <commentList>
    <comment ref="W39" authorId="0">
      <text>
        <r>
          <rPr>
            <b/>
            <sz val="10"/>
            <rFont val="Tahoma"/>
            <family val="2"/>
          </rPr>
          <t>Accompagnement élèves hors classe (accueils, récréations, inter-classes, sortie,transports)</t>
        </r>
      </text>
    </comment>
    <comment ref="W41" authorId="0">
      <text>
        <r>
          <rPr>
            <b/>
            <sz val="10"/>
            <rFont val="Tahoma"/>
            <family val="2"/>
          </rPr>
          <t>Accompagnement élèves en classe</t>
        </r>
      </text>
    </comment>
    <comment ref="W43" authorId="0">
      <text>
        <r>
          <rPr>
            <b/>
            <sz val="10"/>
            <rFont val="Tahoma"/>
            <family val="2"/>
          </rPr>
          <t>Accompagnement  pause méridienne de l'élève</t>
        </r>
      </text>
    </comment>
    <comment ref="W45" authorId="0">
      <text>
        <r>
          <rPr>
            <b/>
            <sz val="10"/>
            <rFont val="Tahoma"/>
            <family val="2"/>
          </rPr>
          <t xml:space="preserve">Pause méridienne légale de l'AVS </t>
        </r>
      </text>
    </comment>
    <comment ref="W47" authorId="0">
      <text>
        <r>
          <rPr>
            <b/>
            <sz val="10"/>
            <rFont val="Tahoma"/>
            <family val="2"/>
          </rPr>
          <t>Autres activités dans l'école/l'établissement/la circonscription (tâches administratives)</t>
        </r>
      </text>
    </comment>
    <comment ref="W49" authorId="0">
      <text>
        <r>
          <rPr>
            <b/>
            <sz val="10"/>
            <rFont val="Tahoma"/>
            <family val="2"/>
          </rPr>
          <t>Déplacements</t>
        </r>
      </text>
    </comment>
  </commentList>
</comments>
</file>

<file path=xl/comments3.xml><?xml version="1.0" encoding="utf-8"?>
<comments xmlns="http://schemas.openxmlformats.org/spreadsheetml/2006/main">
  <authors>
    <author>REY</author>
  </authors>
  <commentList>
    <comment ref="W39" authorId="0">
      <text>
        <r>
          <rPr>
            <b/>
            <sz val="10"/>
            <rFont val="Tahoma"/>
            <family val="2"/>
          </rPr>
          <t>Accompagnement élèves hors classe (accueils, récréations, inter-classes, sortie,transports)</t>
        </r>
      </text>
    </comment>
    <comment ref="W41" authorId="0">
      <text>
        <r>
          <rPr>
            <b/>
            <sz val="10"/>
            <rFont val="Tahoma"/>
            <family val="2"/>
          </rPr>
          <t>Accompagnement élèves en classe</t>
        </r>
      </text>
    </comment>
    <comment ref="W43" authorId="0">
      <text>
        <r>
          <rPr>
            <b/>
            <sz val="10"/>
            <rFont val="Tahoma"/>
            <family val="2"/>
          </rPr>
          <t>Accompagnement  pause méridienne de l'élève</t>
        </r>
      </text>
    </comment>
    <comment ref="W45" authorId="0">
      <text>
        <r>
          <rPr>
            <b/>
            <sz val="10"/>
            <rFont val="Tahoma"/>
            <family val="2"/>
          </rPr>
          <t xml:space="preserve">Pause méridienne légale de l'AVS </t>
        </r>
      </text>
    </comment>
    <comment ref="W47" authorId="0">
      <text>
        <r>
          <rPr>
            <b/>
            <sz val="10"/>
            <rFont val="Tahoma"/>
            <family val="2"/>
          </rPr>
          <t>Autres activités: école (Ecole), établissement (Etabt), circonscription (Circo), DGEE, CTES</t>
        </r>
      </text>
    </comment>
    <comment ref="W49" authorId="0">
      <text>
        <r>
          <rPr>
            <b/>
            <sz val="10"/>
            <rFont val="Tahoma"/>
            <family val="2"/>
          </rPr>
          <t>Déplacements</t>
        </r>
      </text>
    </comment>
  </commentList>
</comments>
</file>

<file path=xl/comments4.xml><?xml version="1.0" encoding="utf-8"?>
<comments xmlns="http://schemas.openxmlformats.org/spreadsheetml/2006/main">
  <authors>
    <author>REY</author>
  </authors>
  <commentList>
    <comment ref="W39" authorId="0">
      <text>
        <r>
          <rPr>
            <b/>
            <sz val="10"/>
            <rFont val="Tahoma"/>
            <family val="2"/>
          </rPr>
          <t>Accompagnement élèves hors classe (accueils, récréations, inter-classes, sortie,transports)</t>
        </r>
      </text>
    </comment>
    <comment ref="W41" authorId="0">
      <text>
        <r>
          <rPr>
            <b/>
            <sz val="10"/>
            <rFont val="Tahoma"/>
            <family val="2"/>
          </rPr>
          <t>Accompagnement élèves en classe</t>
        </r>
      </text>
    </comment>
    <comment ref="W43" authorId="0">
      <text>
        <r>
          <rPr>
            <b/>
            <sz val="10"/>
            <rFont val="Tahoma"/>
            <family val="2"/>
          </rPr>
          <t>Accompagnement  pause méridienne de l'élève</t>
        </r>
      </text>
    </comment>
    <comment ref="W45" authorId="0">
      <text>
        <r>
          <rPr>
            <b/>
            <sz val="10"/>
            <rFont val="Tahoma"/>
            <family val="2"/>
          </rPr>
          <t xml:space="preserve">Pause méridienne légale de l'AVS </t>
        </r>
      </text>
    </comment>
    <comment ref="W47" authorId="0">
      <text>
        <r>
          <rPr>
            <b/>
            <sz val="10"/>
            <rFont val="Tahoma"/>
            <family val="2"/>
          </rPr>
          <t>Autres activités: école (Ecole), établissement (Etabt), circonscription (Circo), DGEE, CTES, CIR12, CSHS</t>
        </r>
      </text>
    </comment>
    <comment ref="W49" authorId="0">
      <text>
        <r>
          <rPr>
            <b/>
            <sz val="10"/>
            <rFont val="Tahoma"/>
            <family val="2"/>
          </rPr>
          <t>Déplacements</t>
        </r>
      </text>
    </comment>
  </commentList>
</comments>
</file>

<file path=xl/sharedStrings.xml><?xml version="1.0" encoding="utf-8"?>
<sst xmlns="http://schemas.openxmlformats.org/spreadsheetml/2006/main" count="543" uniqueCount="151">
  <si>
    <t>Prénom :</t>
  </si>
  <si>
    <t>NOM  :</t>
  </si>
  <si>
    <t>Classe :</t>
  </si>
  <si>
    <t>Date validation CTES :</t>
  </si>
  <si>
    <t>Accompagnement élèves en classe</t>
  </si>
  <si>
    <t>Quotité  attribuée :</t>
  </si>
  <si>
    <t>Quotité effective :</t>
  </si>
  <si>
    <t>Elève 3</t>
  </si>
  <si>
    <t>Elève 2</t>
  </si>
  <si>
    <t>Elève 1</t>
  </si>
  <si>
    <t>Année:</t>
  </si>
  <si>
    <t>Mercredi</t>
  </si>
  <si>
    <t>Jeudi</t>
  </si>
  <si>
    <t>Vendredi</t>
  </si>
  <si>
    <t>Mardi</t>
  </si>
  <si>
    <t>Lundi</t>
  </si>
  <si>
    <t>h</t>
  </si>
  <si>
    <t>ESR:</t>
  </si>
  <si>
    <t>Accompagnement  pause méridienne de l'élève</t>
  </si>
  <si>
    <t>Lieu affectation 2:</t>
  </si>
  <si>
    <t>Lieu affectation 1:</t>
  </si>
  <si>
    <t>Nom Prénom AVS:</t>
  </si>
  <si>
    <t>Total hebdomadaire</t>
  </si>
  <si>
    <t>El1vert</t>
  </si>
  <si>
    <t>El2vert</t>
  </si>
  <si>
    <t>El3vert</t>
  </si>
  <si>
    <t>El1jaune</t>
  </si>
  <si>
    <t>El1orange</t>
  </si>
  <si>
    <t>Rose</t>
  </si>
  <si>
    <t>Mauve</t>
  </si>
  <si>
    <t>El2orange</t>
  </si>
  <si>
    <t>El3jaune</t>
  </si>
  <si>
    <t>El3orange</t>
  </si>
  <si>
    <t>El21jaune</t>
  </si>
  <si>
    <t>Total</t>
  </si>
  <si>
    <t xml:space="preserve">Pause méridienne légale de l'AVS </t>
  </si>
  <si>
    <t>Bleu</t>
  </si>
  <si>
    <t>Lieu affectation 3:</t>
  </si>
  <si>
    <t>Total hebdomadaire:</t>
  </si>
  <si>
    <t>L'IEN de circonscription</t>
  </si>
  <si>
    <t>Le</t>
  </si>
  <si>
    <t>Emploi du temps de l'AVS</t>
  </si>
  <si>
    <t>Accompagnement élèves hors classe (accueils, récréations, inter-classes, sortie,transports)</t>
  </si>
  <si>
    <t>Autres activités dans l'école/l'établissement/la circonscription (tâches administratives)</t>
  </si>
  <si>
    <t>Déplacements</t>
  </si>
  <si>
    <t>Le:</t>
  </si>
  <si>
    <t>El1-2-3 vert</t>
  </si>
  <si>
    <t>El1-2-3 jaune</t>
  </si>
  <si>
    <t>el2vert</t>
  </si>
  <si>
    <t>el3vert</t>
  </si>
  <si>
    <t>el1vert</t>
  </si>
  <si>
    <t>el1j</t>
  </si>
  <si>
    <t>el3j</t>
  </si>
  <si>
    <t>el2j</t>
  </si>
  <si>
    <t>El1-2-3 orange</t>
  </si>
  <si>
    <t>el1o</t>
  </si>
  <si>
    <t>el2o</t>
  </si>
  <si>
    <t>el3o</t>
  </si>
  <si>
    <t>El1-2 vert</t>
  </si>
  <si>
    <t>El1-3 vert</t>
  </si>
  <si>
    <t>El2-3 vert</t>
  </si>
  <si>
    <t>El1-2 jaune</t>
  </si>
  <si>
    <t>El1-3 jaune</t>
  </si>
  <si>
    <t>El2-3 jaune</t>
  </si>
  <si>
    <t>El1-2 orange</t>
  </si>
  <si>
    <t>El1-3 orange</t>
  </si>
  <si>
    <t>El2-3 orange</t>
  </si>
  <si>
    <r>
      <t>Cachet</t>
    </r>
    <r>
      <rPr>
        <u val="single"/>
        <sz val="7"/>
        <rFont val="Arial"/>
        <family val="2"/>
      </rPr>
      <t>(s)</t>
    </r>
    <r>
      <rPr>
        <u val="single"/>
        <sz val="8"/>
        <rFont val="Arial"/>
        <family val="2"/>
      </rPr>
      <t xml:space="preserve"> et signature</t>
    </r>
    <r>
      <rPr>
        <u val="single"/>
        <sz val="7"/>
        <rFont val="Arial"/>
        <family val="2"/>
      </rPr>
      <t>(s)</t>
    </r>
    <r>
      <rPr>
        <u val="single"/>
        <sz val="8"/>
        <rFont val="Arial"/>
        <family val="2"/>
      </rPr>
      <t xml:space="preserve"> du/des Dirécole</t>
    </r>
    <r>
      <rPr>
        <u val="single"/>
        <sz val="7"/>
        <rFont val="Arial"/>
        <family val="2"/>
      </rPr>
      <t>(s)</t>
    </r>
  </si>
  <si>
    <r>
      <t>Cachet</t>
    </r>
    <r>
      <rPr>
        <u val="single"/>
        <sz val="6"/>
        <rFont val="Arial"/>
        <family val="2"/>
      </rPr>
      <t>(s)</t>
    </r>
    <r>
      <rPr>
        <u val="single"/>
        <sz val="8"/>
        <rFont val="Arial"/>
        <family val="2"/>
      </rPr>
      <t xml:space="preserve"> et signature</t>
    </r>
    <r>
      <rPr>
        <u val="single"/>
        <sz val="6"/>
        <rFont val="Arial"/>
        <family val="2"/>
      </rPr>
      <t>(s)</t>
    </r>
    <r>
      <rPr>
        <u val="single"/>
        <sz val="8"/>
        <rFont val="Arial"/>
        <family val="2"/>
      </rPr>
      <t xml:space="preserve"> du/des chef</t>
    </r>
    <r>
      <rPr>
        <u val="single"/>
        <sz val="6"/>
        <rFont val="Arial"/>
        <family val="2"/>
      </rPr>
      <t>(s)</t>
    </r>
    <r>
      <rPr>
        <u val="single"/>
        <sz val="8"/>
        <rFont val="Arial"/>
        <family val="2"/>
      </rPr>
      <t xml:space="preserve"> Etablissement</t>
    </r>
    <r>
      <rPr>
        <u val="single"/>
        <sz val="7"/>
        <rFont val="Arial"/>
        <family val="2"/>
      </rPr>
      <t>(s)</t>
    </r>
    <r>
      <rPr>
        <u val="single"/>
        <sz val="8"/>
        <rFont val="Arial"/>
        <family val="2"/>
      </rPr>
      <t xml:space="preserve"> </t>
    </r>
  </si>
  <si>
    <t>"=ET($Y$26&gt;=$Y$25;$AA$26&gt;0)=VRAI"</t>
  </si>
  <si>
    <t xml:space="preserve"> Le:</t>
  </si>
  <si>
    <r>
      <rPr>
        <sz val="8"/>
        <rFont val="Arial"/>
        <family val="2"/>
      </rPr>
      <t xml:space="preserve"> </t>
    </r>
    <r>
      <rPr>
        <u val="single"/>
        <sz val="8"/>
        <rFont val="Arial"/>
        <family val="2"/>
      </rPr>
      <t>L'IEN ASH</t>
    </r>
  </si>
  <si>
    <r>
      <rPr>
        <sz val="8"/>
        <rFont val="Arial"/>
        <family val="2"/>
      </rPr>
      <t xml:space="preserve"> </t>
    </r>
    <r>
      <rPr>
        <u val="single"/>
        <sz val="8"/>
        <rFont val="Arial"/>
        <family val="2"/>
      </rPr>
      <t>AVS</t>
    </r>
  </si>
  <si>
    <t>Secteur géographique:</t>
  </si>
  <si>
    <t>Circonscription n°:</t>
  </si>
  <si>
    <t>L.E. :</t>
  </si>
  <si>
    <r>
      <rPr>
        <b/>
        <u val="single"/>
        <sz val="14"/>
        <rFont val="Arial"/>
        <family val="2"/>
      </rPr>
      <t>Notice explicative pour remplir  l’emploi du temps de l’AVS</t>
    </r>
    <r>
      <rPr>
        <sz val="10"/>
        <rFont val="Arial"/>
        <family val="2"/>
      </rPr>
      <t xml:space="preserve">
</t>
    </r>
    <r>
      <rPr>
        <b/>
        <sz val="10"/>
        <color indexed="49"/>
        <rFont val="Arial"/>
        <family val="2"/>
      </rPr>
      <t>1</t>
    </r>
    <r>
      <rPr>
        <b/>
        <sz val="11"/>
        <color indexed="49"/>
        <rFont val="Arial"/>
        <family val="2"/>
      </rPr>
      <t>. CELLULES SUPERIEURES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
- </t>
    </r>
    <r>
      <rPr>
        <b/>
        <sz val="11"/>
        <rFont val="Arial"/>
        <family val="2"/>
      </rPr>
      <t>Lieux d’affectations</t>
    </r>
    <r>
      <rPr>
        <sz val="11"/>
        <rFont val="Arial"/>
        <family val="2"/>
      </rPr>
      <t xml:space="preserve">: nom de l'école, du CJA, de l'établissement 
  Le lieu d'affectation n°1 est le lieu où l'AVS effectue le plus de quotité horaire et ainsi de suite.
- </t>
    </r>
    <r>
      <rPr>
        <b/>
        <sz val="11"/>
        <rFont val="Arial"/>
        <family val="2"/>
      </rPr>
      <t>Total Hebdomadaire</t>
    </r>
    <r>
      <rPr>
        <sz val="11"/>
        <rFont val="Arial"/>
        <family val="2"/>
      </rPr>
      <t xml:space="preserve"> : il se calcule automatiquement lorsque les cellules de l’emploi du temps sont complétées.
- </t>
    </r>
    <r>
      <rPr>
        <b/>
        <sz val="11"/>
        <rFont val="Arial"/>
        <family val="2"/>
      </rPr>
      <t>Année</t>
    </r>
    <r>
      <rPr>
        <sz val="11"/>
        <rFont val="Arial"/>
        <family val="2"/>
      </rPr>
      <t xml:space="preserve"> : choisir dans la liste déroulante l’année scolaire en cours.
- </t>
    </r>
    <r>
      <rPr>
        <b/>
        <sz val="11"/>
        <rFont val="Arial"/>
        <family val="2"/>
      </rPr>
      <t>Secteur géographique</t>
    </r>
    <r>
      <rPr>
        <sz val="11"/>
        <rFont val="Arial"/>
        <family val="2"/>
      </rPr>
      <t xml:space="preserve">: choisir dans la liste déroulante le secteur d'exercice de l'AVS au regard du lieu d’affectation n°1. 
- </t>
    </r>
    <r>
      <rPr>
        <b/>
        <sz val="11"/>
        <rFont val="Arial"/>
        <family val="2"/>
      </rPr>
      <t>ESR</t>
    </r>
    <r>
      <rPr>
        <sz val="11"/>
        <rFont val="Arial"/>
        <family val="2"/>
      </rPr>
      <t xml:space="preserve">: choisir dans la liste déroulante le numéro d'ESR correspondant au secteur géographique (Tahiti Ouest: ESR 1, Tahiti Est: ESR2, Tahiti Sud: ESR 3, Moorea/Maiao et Australes: ESR 4, ISLV: ESR 5, Tuamotu/Gambier et Marquises: ESR 6 , les établissements privés: ESR 7)
- </t>
    </r>
    <r>
      <rPr>
        <b/>
        <sz val="11"/>
        <rFont val="Arial"/>
        <family val="2"/>
      </rPr>
      <t>Circonscription n°</t>
    </r>
    <r>
      <rPr>
        <sz val="11"/>
        <rFont val="Arial"/>
        <family val="2"/>
      </rPr>
      <t xml:space="preserve"> : le numéro de la circonscription pédagogique à laquelle est rattachée administrativement l’AVS. Les AVS qui exercent dans les établissements du second degré et dans les établissements privés sont rattachés administrativement à la circonscription n°12-ASH.
</t>
    </r>
  </si>
  <si>
    <r>
      <rPr>
        <b/>
        <sz val="11"/>
        <color indexed="49"/>
        <rFont val="Arial"/>
        <family val="2"/>
      </rPr>
      <t>4. CACHETS ET SIGNATURES: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
A remplir par les personnes concernées.
</t>
    </r>
  </si>
  <si>
    <r>
      <rPr>
        <b/>
        <sz val="11"/>
        <color indexed="49"/>
        <rFont val="Arial"/>
        <family val="2"/>
      </rPr>
      <t>OBSERVATION IMPORTANTE :</t>
    </r>
    <r>
      <rPr>
        <sz val="11"/>
        <rFont val="Arial"/>
        <family val="2"/>
      </rPr>
      <t xml:space="preserve">
Pour effacer une donnée, sélectionner la cellule ou les cellules concernées et appuyer sur la touche "supprimer" (Suppr) du clavier.
</t>
    </r>
  </si>
  <si>
    <r>
      <rPr>
        <b/>
        <sz val="11"/>
        <color indexed="49"/>
        <rFont val="Arial"/>
        <family val="2"/>
      </rPr>
      <t>2. ELEVES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
Pour chaque élève indiquer : le </t>
    </r>
    <r>
      <rPr>
        <b/>
        <sz val="11"/>
        <rFont val="Arial"/>
        <family val="2"/>
      </rPr>
      <t>nom,</t>
    </r>
    <r>
      <rPr>
        <sz val="11"/>
        <rFont val="Arial"/>
        <family val="2"/>
      </rPr>
      <t xml:space="preserve"> le </t>
    </r>
    <r>
      <rPr>
        <b/>
        <sz val="11"/>
        <rFont val="Arial"/>
        <family val="2"/>
      </rPr>
      <t>prénom,</t>
    </r>
    <r>
      <rPr>
        <sz val="11"/>
        <rFont val="Arial"/>
        <family val="2"/>
      </rPr>
      <t xml:space="preserve"> la </t>
    </r>
    <r>
      <rPr>
        <b/>
        <sz val="11"/>
        <rFont val="Arial"/>
        <family val="2"/>
      </rPr>
      <t>classe,</t>
    </r>
    <r>
      <rPr>
        <sz val="11"/>
        <rFont val="Arial"/>
        <family val="2"/>
      </rPr>
      <t xml:space="preserve"> le </t>
    </r>
    <r>
      <rPr>
        <b/>
        <sz val="11"/>
        <rFont val="Arial"/>
        <family val="2"/>
      </rPr>
      <t>Lieu d'Exercice</t>
    </r>
    <r>
      <rPr>
        <sz val="11"/>
        <rFont val="Arial"/>
        <family val="2"/>
      </rPr>
      <t xml:space="preserve"> (L.E.), la </t>
    </r>
    <r>
      <rPr>
        <b/>
        <sz val="11"/>
        <rFont val="Arial"/>
        <family val="2"/>
      </rPr>
      <t>date de validation</t>
    </r>
    <r>
      <rPr>
        <sz val="11"/>
        <rFont val="Arial"/>
        <family val="2"/>
      </rPr>
      <t xml:space="preserve"> de la CTES et la </t>
    </r>
    <r>
      <rPr>
        <b/>
        <sz val="11"/>
        <rFont val="Arial"/>
        <family val="2"/>
      </rPr>
      <t>quotité attribuée</t>
    </r>
    <r>
      <rPr>
        <sz val="11"/>
        <rFont val="Arial"/>
        <family val="2"/>
      </rPr>
      <t xml:space="preserve"> par la CTES. 
La quotité effective se calcule automatiquement.
Le lieu d'exercice se choisit dans la liste déroulante (Ecole, CJA, Collège, Lycée) et, dans la cellule suivante, indiquer son nom.</t>
    </r>
  </si>
  <si>
    <t>2014/2015</t>
  </si>
  <si>
    <t>Tahiti EST</t>
  </si>
  <si>
    <t>NOM Prénom</t>
  </si>
  <si>
    <t>Lycée Mahina</t>
  </si>
  <si>
    <t>Ecole Hiti Mahana</t>
  </si>
  <si>
    <t>XXXX</t>
  </si>
  <si>
    <t>Yyyy</t>
  </si>
  <si>
    <t>1°SPVL</t>
  </si>
  <si>
    <t>Lycée</t>
  </si>
  <si>
    <t>Mahina</t>
  </si>
  <si>
    <t>El2jaune</t>
  </si>
  <si>
    <t>ZZZZ</t>
  </si>
  <si>
    <t>Aaaaa</t>
  </si>
  <si>
    <t>CM2A</t>
  </si>
  <si>
    <t>Ecole</t>
  </si>
  <si>
    <t>Hiti Mahana</t>
  </si>
  <si>
    <t>Temps effectué :</t>
  </si>
  <si>
    <t>mise en forme conditionnelle utilisant une formule</t>
  </si>
  <si>
    <t>Dispositif de scolarisation</t>
  </si>
  <si>
    <t>L.E.* :</t>
  </si>
  <si>
    <t>* Lieu d'Exercice</t>
  </si>
  <si>
    <r>
      <rPr>
        <b/>
        <u val="single"/>
        <sz val="10"/>
        <rFont val="Arial"/>
        <family val="2"/>
      </rPr>
      <t>Elève 1</t>
    </r>
    <r>
      <rPr>
        <b/>
        <sz val="10"/>
        <rFont val="Arial"/>
        <family val="2"/>
      </rPr>
      <t>**</t>
    </r>
  </si>
  <si>
    <t>** Scolarisation individuelle en milieu 
   ordinaire</t>
  </si>
  <si>
    <t>Circo</t>
  </si>
  <si>
    <t>DGEE</t>
  </si>
  <si>
    <r>
      <rPr>
        <b/>
        <sz val="11"/>
        <color indexed="49"/>
        <rFont val="Arial"/>
        <family val="2"/>
      </rPr>
      <t>3. TABLEAU HEBDOMADAIRE</t>
    </r>
    <r>
      <rPr>
        <sz val="11"/>
        <color indexed="49"/>
        <rFont val="Arial"/>
        <family val="2"/>
      </rPr>
      <t xml:space="preserve">: </t>
    </r>
    <r>
      <rPr>
        <sz val="11"/>
        <rFont val="Arial"/>
        <family val="2"/>
      </rPr>
      <t xml:space="preserve">
Cliquer sur une cellule. Une cellule correspond à une unité de temps de 15 min qui ne peut être modifiée.
Choisir dans la liste déroulante l’item correspondant à la tâche de l’AVS pour un des élèves suivis.
  </t>
    </r>
    <r>
      <rPr>
        <u val="single"/>
        <sz val="11"/>
        <rFont val="Arial"/>
        <family val="2"/>
      </rPr>
      <t>Précisions</t>
    </r>
    <r>
      <rPr>
        <sz val="11"/>
        <rFont val="Arial"/>
        <family val="2"/>
      </rPr>
      <t xml:space="preserve"> :  
    el1 = élève 1, el2 = élève 2, el3=élève 3.
    Les couleurs correspondent aux tâches de l’AVS (voir légende en bas à droite).
  </t>
    </r>
    <r>
      <rPr>
        <u val="single"/>
        <sz val="11"/>
        <rFont val="Arial"/>
        <family val="2"/>
      </rPr>
      <t>Exemples</t>
    </r>
    <r>
      <rPr>
        <sz val="11"/>
        <rFont val="Arial"/>
        <family val="2"/>
      </rPr>
      <t xml:space="preserve"> :
    1) el1jaune = 15 min d'accompagnement de l'élève 1 en classe.
    2) el2vert = 15 min d'accompagnement de l'élève 2 hors classe.
    3) el1-2 orange : 15 min d'accompagnement pause méridienne pour les élèves 1 et 2…
    4) mauve = 15 min de déplacement de l’AVS….
</t>
    </r>
    <r>
      <rPr>
        <i/>
        <sz val="11"/>
        <color indexed="10"/>
        <rFont val="Arial"/>
        <family val="2"/>
      </rPr>
      <t>Attention : lorsque la quotité effective dépasse la quotité attribuée par la CTES, la cellule de l'élève concerné devient rouge. En conséquence, la répartition des tâches de l'AVS est à revoir.</t>
    </r>
    <r>
      <rPr>
        <sz val="11"/>
        <color indexed="10"/>
        <rFont val="Arial"/>
        <family val="2"/>
      </rPr>
      <t xml:space="preserve">
</t>
    </r>
  </si>
  <si>
    <r>
      <rPr>
        <b/>
        <sz val="6"/>
        <rFont val="Arial"/>
        <family val="2"/>
      </rPr>
      <t>El-HC</t>
    </r>
    <r>
      <rPr>
        <sz val="6"/>
        <rFont val="Arial"/>
        <family val="2"/>
      </rPr>
      <t xml:space="preserve"> - Accompagnement élèves hors classe
 (accueil, récréation, sortie,transport)</t>
    </r>
  </si>
  <si>
    <r>
      <rPr>
        <b/>
        <sz val="7"/>
        <rFont val="Arial"/>
        <family val="2"/>
      </rPr>
      <t>El-VC</t>
    </r>
    <r>
      <rPr>
        <sz val="7"/>
        <rFont val="Arial"/>
        <family val="2"/>
      </rPr>
      <t xml:space="preserve"> - Accompagnement élèves en classe</t>
    </r>
  </si>
  <si>
    <r>
      <rPr>
        <b/>
        <sz val="7"/>
        <rFont val="Arial"/>
        <family val="2"/>
      </rPr>
      <t>El-PM</t>
    </r>
    <r>
      <rPr>
        <sz val="7"/>
        <rFont val="Arial"/>
        <family val="2"/>
      </rPr>
      <t xml:space="preserve"> - Accompagnement  pause méridienne
 de l'élève</t>
    </r>
  </si>
  <si>
    <r>
      <rPr>
        <b/>
        <sz val="7"/>
        <rFont val="Arial"/>
        <family val="2"/>
      </rPr>
      <t>AVS-PM</t>
    </r>
    <r>
      <rPr>
        <sz val="7"/>
        <rFont val="Arial"/>
        <family val="2"/>
      </rPr>
      <t xml:space="preserve"> - Pause méridienne légale de l'AVS </t>
    </r>
  </si>
  <si>
    <r>
      <rPr>
        <b/>
        <sz val="7"/>
        <rFont val="Arial"/>
        <family val="2"/>
      </rPr>
      <t>AVS-DEP</t>
    </r>
    <r>
      <rPr>
        <sz val="7"/>
        <rFont val="Arial"/>
        <family val="2"/>
      </rPr>
      <t xml:space="preserve"> - Déplacements</t>
    </r>
  </si>
  <si>
    <t>Etabt</t>
  </si>
  <si>
    <t>El 1-3 VC</t>
  </si>
  <si>
    <t>El 3 HC</t>
  </si>
  <si>
    <t>El 1-2-3 PM</t>
  </si>
  <si>
    <t>El 1 HC</t>
  </si>
  <si>
    <t>El 2 HC</t>
  </si>
  <si>
    <t>El 2 VC</t>
  </si>
  <si>
    <t>El 2 PM</t>
  </si>
  <si>
    <t>El 3 VC</t>
  </si>
  <si>
    <t>El 3 PM</t>
  </si>
  <si>
    <t>El 1-2 HC</t>
  </si>
  <si>
    <t>El 1-3 HC</t>
  </si>
  <si>
    <t>El 2-3 HC</t>
  </si>
  <si>
    <t>El 1-2-3 HC</t>
  </si>
  <si>
    <t>El 1-2 VC</t>
  </si>
  <si>
    <t>El 2-3 VC</t>
  </si>
  <si>
    <t>El 1-2-3 VC</t>
  </si>
  <si>
    <t>El 1-2 PM</t>
  </si>
  <si>
    <t>El 1-3 PM</t>
  </si>
  <si>
    <t>El 2-3 PM</t>
  </si>
  <si>
    <t>El 1 HC vert</t>
  </si>
  <si>
    <t>El 1 VC jaune</t>
  </si>
  <si>
    <t>El 1 PM orange</t>
  </si>
  <si>
    <t>Mauve AVS-PM</t>
  </si>
  <si>
    <t>Rose: AVS-PM</t>
  </si>
  <si>
    <t>Rose AVS-PM</t>
  </si>
  <si>
    <t>Mauve AVS-DEP</t>
  </si>
  <si>
    <t>DS HC vert</t>
  </si>
  <si>
    <t>DS PM orange</t>
  </si>
  <si>
    <t>CLA REF</t>
  </si>
  <si>
    <t>REG VC jaune</t>
  </si>
  <si>
    <r>
      <rPr>
        <b/>
        <u val="single"/>
        <sz val="10"/>
        <rFont val="Arial"/>
        <family val="2"/>
      </rPr>
      <t>Elève 2</t>
    </r>
    <r>
      <rPr>
        <b/>
        <sz val="10"/>
        <rFont val="Arial"/>
        <family val="2"/>
      </rPr>
      <t>**</t>
    </r>
  </si>
  <si>
    <t>El 2 HC vert</t>
  </si>
  <si>
    <t>El 2 VC jaune</t>
  </si>
  <si>
    <t>El 2 PM orange</t>
  </si>
  <si>
    <t>CTES</t>
  </si>
  <si>
    <t>CIR12</t>
  </si>
  <si>
    <t>CSHS</t>
  </si>
  <si>
    <t>Autres activités: école, établissement, circonscription, DGEE, CTES, CIR12, CSHS</t>
  </si>
  <si>
    <r>
      <t xml:space="preserve">Autres activités: </t>
    </r>
    <r>
      <rPr>
        <b/>
        <sz val="7"/>
        <rFont val="Arial"/>
        <family val="2"/>
      </rPr>
      <t>école, établissement, circonscription, DGEE, CTES, CIR12, CSHS</t>
    </r>
  </si>
</sst>
</file>

<file path=xl/styles.xml><?xml version="1.0" encoding="utf-8"?>
<styleSheet xmlns="http://schemas.openxmlformats.org/spreadsheetml/2006/main">
  <numFmts count="25">
    <numFmt numFmtId="5" formatCode="#,##0\ &quot;FCFP&quot;_);\(#,##0\ &quot;FCFP&quot;\)"/>
    <numFmt numFmtId="6" formatCode="#,##0\ &quot;FCFP&quot;_);[Red]\(#,##0\ &quot;FCFP&quot;\)"/>
    <numFmt numFmtId="7" formatCode="#,##0.00\ &quot;FCFP&quot;_);\(#,##0.00\ &quot;FCFP&quot;\)"/>
    <numFmt numFmtId="8" formatCode="#,##0.00\ &quot;FCFP&quot;_);[Red]\(#,##0.00\ &quot;FCFP&quot;\)"/>
    <numFmt numFmtId="42" formatCode="_ * #,##0_)\ &quot;FCFP&quot;_ ;_ * \(#,##0\)\ &quot;FCFP&quot;_ ;_ * &quot;-&quot;_)\ &quot;FCFP&quot;_ ;_ @_ "/>
    <numFmt numFmtId="41" formatCode="_ * #,##0_)\ _F_C_F_P_ ;_ * \(#,##0\)\ _F_C_F_P_ ;_ * &quot;-&quot;_)\ _F_C_F_P_ ;_ @_ "/>
    <numFmt numFmtId="44" formatCode="_ * #,##0.00_)\ &quot;FCFP&quot;_ ;_ * \(#,##0.00\)\ &quot;FCFP&quot;_ ;_ * &quot;-&quot;??_)\ &quot;FCFP&quot;_ ;_ @_ "/>
    <numFmt numFmtId="43" formatCode="_ * #,##0.00_)\ _F_C_F_P_ ;_ * \(#,##0.00\)\ _F_C_F_P_ ;_ * &quot;-&quot;??_)\ _F_C_F_P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"/>
    <numFmt numFmtId="173" formatCode="0.0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  <numFmt numFmtId="177" formatCode="h:mm;@"/>
    <numFmt numFmtId="178" formatCode="h:mm:ss;@"/>
    <numFmt numFmtId="179" formatCode="#&quot; &quot;?/10"/>
    <numFmt numFmtId="180" formatCode="[$-40C]dddd\ d\ mmmm\ yyyy"/>
  </numFmts>
  <fonts count="10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10"/>
      <name val="Tahoma"/>
      <family val="2"/>
    </font>
    <font>
      <u val="single"/>
      <sz val="8"/>
      <name val="Arial"/>
      <family val="2"/>
    </font>
    <font>
      <u val="single"/>
      <sz val="6"/>
      <name val="Arial"/>
      <family val="2"/>
    </font>
    <font>
      <u val="single"/>
      <sz val="7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sz val="11"/>
      <color indexed="49"/>
      <name val="Arial"/>
      <family val="2"/>
    </font>
    <font>
      <b/>
      <u val="single"/>
      <sz val="14"/>
      <name val="Arial"/>
      <family val="2"/>
    </font>
    <font>
      <u val="single"/>
      <sz val="11"/>
      <name val="Arial"/>
      <family val="2"/>
    </font>
    <font>
      <b/>
      <sz val="11"/>
      <color indexed="49"/>
      <name val="Arial"/>
      <family val="2"/>
    </font>
    <font>
      <b/>
      <sz val="10"/>
      <color indexed="49"/>
      <name val="Arial"/>
      <family val="2"/>
    </font>
    <font>
      <i/>
      <sz val="8"/>
      <name val="Arial"/>
      <family val="2"/>
    </font>
    <font>
      <b/>
      <i/>
      <u val="single"/>
      <sz val="8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6"/>
      <color indexed="9"/>
      <name val="Arial"/>
      <family val="2"/>
    </font>
    <font>
      <sz val="8"/>
      <color indexed="9"/>
      <name val="Arial"/>
      <family val="2"/>
    </font>
    <font>
      <sz val="6"/>
      <color indexed="9"/>
      <name val="Arial"/>
      <family val="2"/>
    </font>
    <font>
      <sz val="8"/>
      <color indexed="10"/>
      <name val="Arial"/>
      <family val="2"/>
    </font>
    <font>
      <b/>
      <sz val="6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60"/>
      <name val="Arial"/>
      <family val="2"/>
    </font>
    <font>
      <sz val="6"/>
      <color indexed="10"/>
      <name val="Arial"/>
      <family val="2"/>
    </font>
    <font>
      <sz val="7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3"/>
      <name val="Lucida Grande"/>
      <family val="0"/>
    </font>
    <font>
      <sz val="6"/>
      <color indexed="8"/>
      <name val="Calibri"/>
      <family val="0"/>
    </font>
    <font>
      <b/>
      <sz val="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6"/>
      <color theme="0"/>
      <name val="Arial"/>
      <family val="2"/>
    </font>
    <font>
      <sz val="8"/>
      <color theme="0"/>
      <name val="Arial"/>
      <family val="2"/>
    </font>
    <font>
      <sz val="6"/>
      <color theme="0"/>
      <name val="Arial"/>
      <family val="2"/>
    </font>
    <font>
      <sz val="8"/>
      <color rgb="FFFF0000"/>
      <name val="Arial"/>
      <family val="2"/>
    </font>
    <font>
      <b/>
      <sz val="6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C00000"/>
      <name val="Arial"/>
      <family val="2"/>
    </font>
    <font>
      <sz val="6"/>
      <color rgb="FFFF0000"/>
      <name val="Arial"/>
      <family val="2"/>
    </font>
    <font>
      <sz val="7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50"/>
        <bgColor indexed="64"/>
      </patternFill>
    </fill>
    <fill>
      <patternFill patternType="lightVertical"/>
    </fill>
    <fill>
      <patternFill patternType="gray0625"/>
    </fill>
    <fill>
      <patternFill patternType="solid">
        <fgColor indexed="6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>
        <color theme="2"/>
      </right>
      <top style="thin"/>
      <bottom style="thin">
        <color theme="2"/>
      </bottom>
    </border>
    <border>
      <left style="thin"/>
      <right style="thin">
        <color theme="2"/>
      </right>
      <top style="thin">
        <color theme="2"/>
      </top>
      <bottom style="thin">
        <color theme="2"/>
      </bottom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 style="thin"/>
      <right style="thin">
        <color theme="2"/>
      </right>
      <top style="thin">
        <color theme="2"/>
      </top>
      <bottom style="thin"/>
    </border>
    <border>
      <left style="thin">
        <color theme="2"/>
      </left>
      <right style="thin">
        <color theme="2"/>
      </right>
      <top style="thin">
        <color theme="2"/>
      </top>
      <bottom style="thin"/>
    </border>
    <border>
      <left style="thin"/>
      <right style="thin">
        <color theme="2"/>
      </right>
      <top>
        <color indexed="63"/>
      </top>
      <bottom style="thin">
        <color theme="2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2"/>
      </left>
      <right style="thin">
        <color theme="2"/>
      </right>
      <top>
        <color indexed="63"/>
      </top>
      <bottom style="thin">
        <color theme="2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>
        <color theme="2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 style="thin">
        <color theme="2"/>
      </left>
      <right>
        <color indexed="63"/>
      </right>
      <top style="thin">
        <color theme="2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theme="2"/>
      </top>
      <bottom style="thin">
        <color theme="2"/>
      </bottom>
    </border>
    <border>
      <left>
        <color indexed="63"/>
      </left>
      <right>
        <color indexed="63"/>
      </right>
      <top style="thin">
        <color theme="2"/>
      </top>
      <bottom style="thin"/>
    </border>
    <border>
      <left style="thin">
        <color theme="0"/>
      </left>
      <right style="thin">
        <color theme="0"/>
      </right>
      <top style="thin">
        <color theme="2"/>
      </top>
      <bottom style="thin"/>
    </border>
    <border>
      <left/>
      <right style="thin"/>
      <top style="thin"/>
      <bottom style="thin"/>
    </border>
    <border>
      <left style="thin">
        <color theme="2"/>
      </left>
      <right style="thin">
        <color theme="2"/>
      </right>
      <top>
        <color indexed="63"/>
      </top>
      <bottom style="thin"/>
    </border>
    <border>
      <left style="thin">
        <color theme="2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theme="2"/>
      </top>
      <bottom>
        <color indexed="63"/>
      </bottom>
    </border>
    <border>
      <left>
        <color indexed="63"/>
      </left>
      <right>
        <color indexed="63"/>
      </right>
      <top style="thin">
        <color theme="2"/>
      </top>
      <bottom>
        <color indexed="63"/>
      </bottom>
    </border>
    <border>
      <left>
        <color indexed="63"/>
      </left>
      <right style="thin"/>
      <top style="thin">
        <color theme="2"/>
      </top>
      <bottom>
        <color indexed="63"/>
      </bottom>
    </border>
    <border>
      <left style="thin">
        <color theme="2"/>
      </left>
      <right>
        <color indexed="63"/>
      </right>
      <top style="thin">
        <color theme="2"/>
      </top>
      <bottom>
        <color indexed="63"/>
      </bottom>
    </border>
    <border>
      <left style="thin">
        <color theme="2"/>
      </left>
      <right style="thin">
        <color theme="2"/>
      </right>
      <top style="thin">
        <color theme="2"/>
      </top>
      <bottom>
        <color indexed="63"/>
      </bottom>
    </border>
    <border>
      <left style="thin">
        <color theme="2"/>
      </left>
      <right style="thin"/>
      <top style="thin">
        <color theme="2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2"/>
      </bottom>
    </border>
    <border>
      <left>
        <color indexed="63"/>
      </left>
      <right>
        <color indexed="63"/>
      </right>
      <top>
        <color indexed="63"/>
      </top>
      <bottom style="thin">
        <color theme="2"/>
      </bottom>
    </border>
    <border>
      <left>
        <color indexed="63"/>
      </left>
      <right style="thin"/>
      <top>
        <color indexed="63"/>
      </top>
      <bottom style="thin">
        <color theme="2"/>
      </bottom>
    </border>
    <border>
      <left style="thin">
        <color theme="2"/>
      </left>
      <right>
        <color indexed="63"/>
      </right>
      <top>
        <color indexed="63"/>
      </top>
      <bottom style="thin">
        <color theme="2"/>
      </bottom>
    </border>
    <border>
      <left style="thin">
        <color theme="2"/>
      </left>
      <right style="thin"/>
      <top>
        <color indexed="63"/>
      </top>
      <bottom style="thin">
        <color theme="2"/>
      </bottom>
    </border>
    <border>
      <left style="thin">
        <color theme="2"/>
      </left>
      <right>
        <color indexed="63"/>
      </right>
      <top style="thin"/>
      <bottom>
        <color indexed="63"/>
      </bottom>
    </border>
    <border>
      <left style="thin">
        <color theme="2"/>
      </left>
      <right style="thin">
        <color theme="2"/>
      </right>
      <top style="thin"/>
      <bottom>
        <color indexed="63"/>
      </bottom>
    </border>
    <border>
      <left style="thin">
        <color theme="2"/>
      </left>
      <right style="thin"/>
      <top style="thin"/>
      <bottom>
        <color indexed="63"/>
      </bottom>
    </border>
    <border>
      <left style="thin">
        <color theme="2"/>
      </left>
      <right style="thin">
        <color theme="2"/>
      </right>
      <top>
        <color indexed="63"/>
      </top>
      <bottom>
        <color indexed="63"/>
      </bottom>
    </border>
    <border>
      <left style="thin">
        <color theme="2"/>
      </left>
      <right style="thin"/>
      <top>
        <color indexed="63"/>
      </top>
      <bottom>
        <color indexed="63"/>
      </bottom>
    </border>
    <border>
      <left style="thin">
        <color theme="2"/>
      </left>
      <right>
        <color indexed="63"/>
      </right>
      <top style="thin">
        <color theme="2"/>
      </top>
      <bottom style="thin">
        <color theme="2"/>
      </bottom>
    </border>
    <border>
      <left>
        <color indexed="63"/>
      </left>
      <right>
        <color indexed="63"/>
      </right>
      <top style="thin">
        <color theme="2"/>
      </top>
      <bottom style="thin">
        <color theme="2"/>
      </bottom>
    </border>
    <border>
      <left>
        <color indexed="63"/>
      </left>
      <right style="thin"/>
      <top style="thin">
        <color theme="2"/>
      </top>
      <bottom style="thin">
        <color theme="2"/>
      </bottom>
    </border>
    <border>
      <left style="thin">
        <color theme="2"/>
      </left>
      <right>
        <color indexed="63"/>
      </right>
      <top>
        <color indexed="63"/>
      </top>
      <bottom>
        <color indexed="63"/>
      </bottom>
    </border>
    <border>
      <left style="thin">
        <color theme="2"/>
      </left>
      <right>
        <color indexed="63"/>
      </right>
      <top style="thin"/>
      <bottom style="thin">
        <color theme="2"/>
      </bottom>
    </border>
    <border>
      <left>
        <color indexed="63"/>
      </left>
      <right>
        <color indexed="63"/>
      </right>
      <top style="thin"/>
      <bottom style="thin">
        <color theme="2"/>
      </bottom>
    </border>
    <border>
      <left>
        <color indexed="63"/>
      </left>
      <right style="thin"/>
      <top style="thin"/>
      <bottom style="thin">
        <color theme="2"/>
      </bottom>
    </border>
    <border>
      <left style="thin"/>
      <right style="thin">
        <color theme="2"/>
      </right>
      <top>
        <color indexed="63"/>
      </top>
      <bottom style="thin"/>
    </border>
    <border>
      <left style="thin"/>
      <right style="thin">
        <color theme="2"/>
      </right>
      <top style="thin"/>
      <bottom>
        <color indexed="63"/>
      </bottom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 style="thin">
        <color theme="2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>
        <color theme="2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0" borderId="2" applyNumberFormat="0" applyFill="0" applyAlignment="0" applyProtection="0"/>
    <xf numFmtId="0" fontId="71" fillId="27" borderId="1" applyNumberFormat="0" applyAlignment="0" applyProtection="0"/>
    <xf numFmtId="0" fontId="72" fillId="28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26" borderId="4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2" borderId="9" applyNumberFormat="0" applyAlignment="0" applyProtection="0"/>
  </cellStyleXfs>
  <cellXfs count="8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2" fillId="0" borderId="0" xfId="0" applyFont="1" applyFill="1" applyAlignment="1">
      <alignment horizontal="left" vertic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 vertical="center"/>
    </xf>
    <xf numFmtId="0" fontId="9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 horizontal="left" vertical="center"/>
    </xf>
    <xf numFmtId="173" fontId="5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85" fillId="33" borderId="0" xfId="0" applyFont="1" applyFill="1" applyBorder="1" applyAlignment="1">
      <alignment horizontal="left" vertical="center"/>
    </xf>
    <xf numFmtId="0" fontId="86" fillId="33" borderId="0" xfId="0" applyFont="1" applyFill="1" applyBorder="1" applyAlignment="1">
      <alignment horizontal="left" vertical="center"/>
    </xf>
    <xf numFmtId="0" fontId="87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4" fillId="0" borderId="0" xfId="0" applyFont="1" applyAlignment="1">
      <alignment/>
    </xf>
    <xf numFmtId="0" fontId="2" fillId="0" borderId="15" xfId="0" applyFont="1" applyBorder="1" applyAlignment="1" applyProtection="1">
      <alignment horizontal="left" vertical="center"/>
      <protection/>
    </xf>
    <xf numFmtId="0" fontId="88" fillId="33" borderId="0" xfId="0" applyFont="1" applyFill="1" applyAlignment="1">
      <alignment horizontal="left" vertical="center"/>
    </xf>
    <xf numFmtId="0" fontId="89" fillId="33" borderId="0" xfId="0" applyFont="1" applyFill="1" applyBorder="1" applyAlignment="1">
      <alignment horizontal="left" vertical="center"/>
    </xf>
    <xf numFmtId="0" fontId="88" fillId="33" borderId="0" xfId="0" applyFont="1" applyFill="1" applyBorder="1" applyAlignment="1">
      <alignment horizontal="left" vertical="center"/>
    </xf>
    <xf numFmtId="0" fontId="90" fillId="33" borderId="0" xfId="0" applyFont="1" applyFill="1" applyAlignment="1">
      <alignment/>
    </xf>
    <xf numFmtId="0" fontId="90" fillId="0" borderId="0" xfId="0" applyFont="1" applyAlignment="1">
      <alignment/>
    </xf>
    <xf numFmtId="0" fontId="5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/>
    </xf>
    <xf numFmtId="0" fontId="91" fillId="33" borderId="0" xfId="0" applyFont="1" applyFill="1" applyAlignment="1">
      <alignment/>
    </xf>
    <xf numFmtId="0" fontId="11" fillId="33" borderId="0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2" fillId="0" borderId="18" xfId="0" applyFont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1" fontId="92" fillId="33" borderId="19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 applyProtection="1">
      <alignment vertical="center"/>
      <protection/>
    </xf>
    <xf numFmtId="2" fontId="13" fillId="33" borderId="19" xfId="0" applyNumberFormat="1" applyFont="1" applyFill="1" applyBorder="1" applyAlignment="1">
      <alignment vertical="center" wrapText="1"/>
    </xf>
    <xf numFmtId="1" fontId="13" fillId="33" borderId="19" xfId="0" applyNumberFormat="1" applyFont="1" applyFill="1" applyBorder="1" applyAlignment="1">
      <alignment horizontal="left" vertical="center" wrapText="1"/>
    </xf>
    <xf numFmtId="0" fontId="14" fillId="33" borderId="0" xfId="0" applyFont="1" applyFill="1" applyBorder="1" applyAlignment="1" applyProtection="1">
      <alignment horizontal="right" vertic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2" fillId="0" borderId="16" xfId="0" applyFont="1" applyBorder="1" applyAlignment="1" applyProtection="1">
      <alignment horizontal="left"/>
      <protection/>
    </xf>
    <xf numFmtId="0" fontId="2" fillId="33" borderId="17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8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vertical="top"/>
    </xf>
    <xf numFmtId="0" fontId="0" fillId="33" borderId="0" xfId="0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/>
    </xf>
    <xf numFmtId="0" fontId="0" fillId="33" borderId="0" xfId="0" applyFill="1" applyBorder="1" applyAlignment="1">
      <alignment vertical="top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vertical="top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4" fillId="33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Alignment="1" applyProtection="1">
      <alignment horizontal="left"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right" vertical="center"/>
      <protection/>
    </xf>
    <xf numFmtId="0" fontId="0" fillId="33" borderId="0" xfId="0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 vertical="center" wrapText="1"/>
      <protection/>
    </xf>
    <xf numFmtId="0" fontId="4" fillId="33" borderId="0" xfId="0" applyFont="1" applyFill="1" applyAlignment="1" applyProtection="1">
      <alignment vertical="center"/>
      <protection/>
    </xf>
    <xf numFmtId="0" fontId="17" fillId="33" borderId="0" xfId="0" applyFont="1" applyFill="1" applyBorder="1" applyAlignment="1">
      <alignment vertical="center"/>
    </xf>
    <xf numFmtId="0" fontId="93" fillId="33" borderId="0" xfId="0" applyFont="1" applyFill="1" applyBorder="1" applyAlignment="1">
      <alignment horizontal="left" vertical="center"/>
    </xf>
    <xf numFmtId="0" fontId="90" fillId="0" borderId="0" xfId="0" applyFont="1" applyBorder="1" applyAlignment="1">
      <alignment/>
    </xf>
    <xf numFmtId="0" fontId="90" fillId="33" borderId="0" xfId="0" applyFont="1" applyFill="1" applyBorder="1" applyAlignment="1">
      <alignment/>
    </xf>
    <xf numFmtId="0" fontId="17" fillId="33" borderId="0" xfId="0" applyFont="1" applyFill="1" applyBorder="1" applyAlignment="1">
      <alignment horizontal="left" vertical="center"/>
    </xf>
    <xf numFmtId="0" fontId="94" fillId="33" borderId="0" xfId="0" applyFont="1" applyFill="1" applyBorder="1" applyAlignment="1">
      <alignment horizontal="center" vertical="center" wrapText="1"/>
    </xf>
    <xf numFmtId="0" fontId="91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7" fillId="0" borderId="12" xfId="0" applyFont="1" applyFill="1" applyBorder="1" applyAlignment="1" applyProtection="1">
      <alignment vertical="center"/>
      <protection locked="0"/>
    </xf>
    <xf numFmtId="49" fontId="0" fillId="33" borderId="0" xfId="0" applyNumberFormat="1" applyFill="1" applyAlignment="1">
      <alignment/>
    </xf>
    <xf numFmtId="49" fontId="0" fillId="33" borderId="0" xfId="0" applyNumberFormat="1" applyFont="1" applyFill="1" applyAlignment="1">
      <alignment horizontal="justify" vertical="top" wrapText="1"/>
    </xf>
    <xf numFmtId="49" fontId="3" fillId="33" borderId="0" xfId="0" applyNumberFormat="1" applyFont="1" applyFill="1" applyAlignment="1">
      <alignment wrapText="1"/>
    </xf>
    <xf numFmtId="49" fontId="3" fillId="33" borderId="0" xfId="0" applyNumberFormat="1" applyFont="1" applyFill="1" applyAlignment="1">
      <alignment vertical="top" wrapText="1"/>
    </xf>
    <xf numFmtId="0" fontId="6" fillId="33" borderId="0" xfId="51" applyFont="1" applyFill="1" applyAlignment="1" applyProtection="1">
      <alignment horizontal="left" vertical="center"/>
      <protection/>
    </xf>
    <xf numFmtId="0" fontId="4" fillId="33" borderId="0" xfId="51" applyFont="1" applyFill="1" applyBorder="1" applyAlignment="1" applyProtection="1">
      <alignment horizontal="left" vertical="center"/>
      <protection/>
    </xf>
    <xf numFmtId="0" fontId="0" fillId="33" borderId="0" xfId="51" applyFill="1" applyAlignment="1" applyProtection="1">
      <alignment horizontal="left" vertical="center"/>
      <protection/>
    </xf>
    <xf numFmtId="0" fontId="6" fillId="33" borderId="0" xfId="51" applyFont="1" applyFill="1" applyAlignment="1" applyProtection="1">
      <alignment vertical="center"/>
      <protection/>
    </xf>
    <xf numFmtId="0" fontId="7" fillId="0" borderId="0" xfId="51" applyFont="1" applyFill="1" applyBorder="1" applyAlignment="1" applyProtection="1">
      <alignment vertical="center"/>
      <protection/>
    </xf>
    <xf numFmtId="0" fontId="6" fillId="33" borderId="0" xfId="51" applyFont="1" applyFill="1" applyAlignment="1" applyProtection="1">
      <alignment horizontal="center" vertical="center"/>
      <protection/>
    </xf>
    <xf numFmtId="0" fontId="0" fillId="33" borderId="0" xfId="51" applyFill="1" applyAlignment="1" applyProtection="1">
      <alignment vertical="center"/>
      <protection/>
    </xf>
    <xf numFmtId="0" fontId="2" fillId="33" borderId="0" xfId="51" applyFont="1" applyFill="1" applyAlignment="1" applyProtection="1">
      <alignment horizontal="right" vertical="center"/>
      <protection/>
    </xf>
    <xf numFmtId="0" fontId="2" fillId="33" borderId="0" xfId="51" applyFont="1" applyFill="1" applyBorder="1" applyAlignment="1" applyProtection="1">
      <alignment vertical="center"/>
      <protection/>
    </xf>
    <xf numFmtId="0" fontId="4" fillId="33" borderId="0" xfId="51" applyFont="1" applyFill="1" applyProtection="1">
      <alignment/>
      <protection/>
    </xf>
    <xf numFmtId="0" fontId="4" fillId="0" borderId="0" xfId="51" applyFont="1" applyFill="1" applyProtection="1">
      <alignment/>
      <protection/>
    </xf>
    <xf numFmtId="0" fontId="2" fillId="0" borderId="0" xfId="51" applyFont="1" applyFill="1" applyBorder="1" applyAlignment="1" applyProtection="1">
      <alignment vertical="center"/>
      <protection/>
    </xf>
    <xf numFmtId="0" fontId="0" fillId="0" borderId="0" xfId="51" applyFill="1" applyProtection="1">
      <alignment/>
      <protection/>
    </xf>
    <xf numFmtId="0" fontId="0" fillId="0" borderId="0" xfId="51" applyProtection="1">
      <alignment/>
      <protection/>
    </xf>
    <xf numFmtId="0" fontId="0" fillId="0" borderId="0" xfId="51" applyFont="1" applyProtection="1">
      <alignment/>
      <protection/>
    </xf>
    <xf numFmtId="0" fontId="0" fillId="0" borderId="0" xfId="51" applyAlignment="1" applyProtection="1">
      <alignment horizontal="left" vertical="center"/>
      <protection/>
    </xf>
    <xf numFmtId="0" fontId="4" fillId="33" borderId="0" xfId="51" applyFont="1" applyFill="1" applyBorder="1" applyAlignment="1" applyProtection="1">
      <alignment vertical="center"/>
      <protection/>
    </xf>
    <xf numFmtId="0" fontId="0" fillId="33" borderId="0" xfId="51" applyFill="1" applyBorder="1" applyAlignment="1" applyProtection="1">
      <alignment horizontal="left" vertical="center"/>
      <protection/>
    </xf>
    <xf numFmtId="0" fontId="4" fillId="0" borderId="0" xfId="51" applyFont="1" applyFill="1" applyBorder="1" applyProtection="1">
      <alignment/>
      <protection/>
    </xf>
    <xf numFmtId="0" fontId="0" fillId="0" borderId="0" xfId="51" applyFont="1" applyFill="1" applyProtection="1">
      <alignment/>
      <protection/>
    </xf>
    <xf numFmtId="0" fontId="2" fillId="0" borderId="0" xfId="51" applyFont="1" applyAlignment="1" applyProtection="1">
      <alignment horizontal="left" vertical="center"/>
      <protection/>
    </xf>
    <xf numFmtId="0" fontId="7" fillId="33" borderId="0" xfId="51" applyFont="1" applyFill="1" applyBorder="1" applyAlignment="1" applyProtection="1">
      <alignment vertical="center"/>
      <protection/>
    </xf>
    <xf numFmtId="0" fontId="0" fillId="33" borderId="0" xfId="51" applyFont="1" applyFill="1" applyAlignment="1" applyProtection="1">
      <alignment horizontal="left" vertical="center"/>
      <protection/>
    </xf>
    <xf numFmtId="0" fontId="2" fillId="33" borderId="0" xfId="51" applyFont="1" applyFill="1" applyAlignment="1" applyProtection="1">
      <alignment horizontal="right"/>
      <protection/>
    </xf>
    <xf numFmtId="0" fontId="4" fillId="0" borderId="0" xfId="51" applyFont="1" applyFill="1" applyBorder="1" applyAlignment="1" applyProtection="1">
      <alignment vertical="center"/>
      <protection/>
    </xf>
    <xf numFmtId="0" fontId="2" fillId="33" borderId="0" xfId="51" applyFont="1" applyFill="1" applyAlignment="1" applyProtection="1">
      <alignment horizontal="left" vertical="center"/>
      <protection/>
    </xf>
    <xf numFmtId="0" fontId="11" fillId="33" borderId="0" xfId="51" applyFont="1" applyFill="1" applyBorder="1" applyAlignment="1" applyProtection="1">
      <alignment vertical="center"/>
      <protection/>
    </xf>
    <xf numFmtId="0" fontId="0" fillId="33" borderId="0" xfId="51" applyFont="1" applyFill="1" applyAlignment="1" applyProtection="1">
      <alignment vertical="center"/>
      <protection/>
    </xf>
    <xf numFmtId="0" fontId="2" fillId="33" borderId="0" xfId="51" applyFont="1" applyFill="1" applyAlignment="1" applyProtection="1">
      <alignment horizontal="center"/>
      <protection/>
    </xf>
    <xf numFmtId="0" fontId="2" fillId="33" borderId="0" xfId="51" applyFont="1" applyFill="1" applyBorder="1" applyAlignment="1" applyProtection="1">
      <alignment/>
      <protection/>
    </xf>
    <xf numFmtId="0" fontId="0" fillId="33" borderId="0" xfId="51" applyFill="1" applyProtection="1">
      <alignment/>
      <protection/>
    </xf>
    <xf numFmtId="0" fontId="8" fillId="33" borderId="0" xfId="51" applyFont="1" applyFill="1" applyBorder="1" applyAlignment="1" applyProtection="1">
      <alignment vertical="center"/>
      <protection/>
    </xf>
    <xf numFmtId="0" fontId="14" fillId="33" borderId="0" xfId="51" applyFont="1" applyFill="1" applyBorder="1" applyAlignment="1" applyProtection="1">
      <alignment horizontal="right" vertical="center"/>
      <protection/>
    </xf>
    <xf numFmtId="0" fontId="14" fillId="33" borderId="0" xfId="51" applyFont="1" applyFill="1" applyBorder="1" applyAlignment="1" applyProtection="1">
      <alignment horizontal="center" vertical="center"/>
      <protection/>
    </xf>
    <xf numFmtId="0" fontId="14" fillId="33" borderId="0" xfId="51" applyFont="1" applyFill="1" applyBorder="1" applyAlignment="1" applyProtection="1">
      <alignment horizontal="left" vertical="center"/>
      <protection/>
    </xf>
    <xf numFmtId="0" fontId="0" fillId="33" borderId="0" xfId="51" applyFont="1" applyFill="1" applyBorder="1" applyAlignment="1" applyProtection="1">
      <alignment horizontal="center" vertical="center"/>
      <protection/>
    </xf>
    <xf numFmtId="0" fontId="3" fillId="33" borderId="16" xfId="51" applyFont="1" applyFill="1" applyBorder="1" applyAlignment="1" applyProtection="1">
      <alignment vertical="center"/>
      <protection/>
    </xf>
    <xf numFmtId="0" fontId="0" fillId="0" borderId="0" xfId="51" applyFill="1" applyBorder="1" applyProtection="1">
      <alignment/>
      <protection/>
    </xf>
    <xf numFmtId="0" fontId="0" fillId="0" borderId="0" xfId="51" applyFont="1" applyFill="1" applyBorder="1" applyProtection="1">
      <alignment/>
      <protection/>
    </xf>
    <xf numFmtId="0" fontId="2" fillId="33" borderId="0" xfId="51" applyFont="1" applyFill="1" applyBorder="1" applyAlignment="1" applyProtection="1">
      <alignment horizontal="left" vertical="center"/>
      <protection/>
    </xf>
    <xf numFmtId="0" fontId="13" fillId="0" borderId="0" xfId="51" applyFont="1" applyFill="1" applyBorder="1" applyAlignment="1" applyProtection="1">
      <alignment horizontal="center" vertical="center"/>
      <protection/>
    </xf>
    <xf numFmtId="0" fontId="13" fillId="0" borderId="0" xfId="51" applyFont="1" applyFill="1" applyAlignment="1" applyProtection="1">
      <alignment horizontal="center"/>
      <protection/>
    </xf>
    <xf numFmtId="0" fontId="10" fillId="34" borderId="0" xfId="51" applyFont="1" applyFill="1" applyBorder="1" applyAlignment="1" applyProtection="1">
      <alignment horizontal="center" vertical="center"/>
      <protection/>
    </xf>
    <xf numFmtId="0" fontId="0" fillId="35" borderId="20" xfId="51" applyFont="1" applyFill="1" applyBorder="1" applyAlignment="1" applyProtection="1">
      <alignment horizontal="center" vertical="center"/>
      <protection/>
    </xf>
    <xf numFmtId="0" fontId="0" fillId="20" borderId="21" xfId="51" applyFont="1" applyFill="1" applyBorder="1" applyAlignment="1" applyProtection="1">
      <alignment horizontal="center" vertical="center"/>
      <protection/>
    </xf>
    <xf numFmtId="0" fontId="0" fillId="22" borderId="21" xfId="51" applyFont="1" applyFill="1" applyBorder="1" applyAlignment="1" applyProtection="1">
      <alignment horizontal="center" vertical="center"/>
      <protection/>
    </xf>
    <xf numFmtId="0" fontId="0" fillId="0" borderId="22" xfId="51" applyFont="1" applyFill="1" applyBorder="1" applyAlignment="1" applyProtection="1">
      <alignment horizontal="center" vertical="center"/>
      <protection/>
    </xf>
    <xf numFmtId="0" fontId="0" fillId="36" borderId="21" xfId="51" applyFont="1" applyFill="1" applyBorder="1" applyAlignment="1" applyProtection="1">
      <alignment horizontal="center" vertical="center"/>
      <protection/>
    </xf>
    <xf numFmtId="0" fontId="0" fillId="0" borderId="22" xfId="51" applyFont="1" applyFill="1" applyBorder="1" applyAlignment="1" applyProtection="1">
      <alignment vertical="center"/>
      <protection/>
    </xf>
    <xf numFmtId="0" fontId="0" fillId="37" borderId="21" xfId="51" applyFont="1" applyFill="1" applyBorder="1" applyAlignment="1" applyProtection="1">
      <alignment vertical="center"/>
      <protection/>
    </xf>
    <xf numFmtId="0" fontId="0" fillId="20" borderId="21" xfId="51" applyFont="1" applyFill="1" applyBorder="1" applyAlignment="1" applyProtection="1">
      <alignment vertical="center"/>
      <protection/>
    </xf>
    <xf numFmtId="0" fontId="0" fillId="22" borderId="21" xfId="51" applyFont="1" applyFill="1" applyBorder="1" applyAlignment="1" applyProtection="1">
      <alignment vertical="center"/>
      <protection/>
    </xf>
    <xf numFmtId="0" fontId="0" fillId="0" borderId="22" xfId="51" applyFont="1" applyBorder="1" applyAlignment="1" applyProtection="1">
      <alignment vertical="center"/>
      <protection/>
    </xf>
    <xf numFmtId="0" fontId="4" fillId="0" borderId="0" xfId="51" applyFont="1" applyFill="1" applyAlignment="1" applyProtection="1">
      <alignment horizontal="center"/>
      <protection/>
    </xf>
    <xf numFmtId="0" fontId="4" fillId="0" borderId="0" xfId="51" applyFont="1" applyAlignment="1" applyProtection="1">
      <alignment horizontal="center"/>
      <protection/>
    </xf>
    <xf numFmtId="0" fontId="4" fillId="34" borderId="0" xfId="51" applyFont="1" applyFill="1" applyBorder="1" applyAlignment="1" applyProtection="1">
      <alignment horizontal="center" vertical="center"/>
      <protection/>
    </xf>
    <xf numFmtId="0" fontId="0" fillId="35" borderId="23" xfId="51" applyFont="1" applyFill="1" applyBorder="1" applyAlignment="1" applyProtection="1">
      <alignment horizontal="center" vertical="center"/>
      <protection/>
    </xf>
    <xf numFmtId="0" fontId="0" fillId="20" borderId="0" xfId="51" applyFont="1" applyFill="1" applyBorder="1" applyAlignment="1" applyProtection="1">
      <alignment horizontal="center" vertical="center"/>
      <protection/>
    </xf>
    <xf numFmtId="0" fontId="0" fillId="22" borderId="0" xfId="51" applyFont="1" applyFill="1" applyBorder="1" applyAlignment="1" applyProtection="1">
      <alignment horizontal="center" vertical="center"/>
      <protection/>
    </xf>
    <xf numFmtId="0" fontId="0" fillId="0" borderId="24" xfId="51" applyFont="1" applyFill="1" applyBorder="1" applyAlignment="1" applyProtection="1">
      <alignment horizontal="center" vertical="center"/>
      <protection/>
    </xf>
    <xf numFmtId="0" fontId="0" fillId="36" borderId="0" xfId="51" applyFont="1" applyFill="1" applyBorder="1" applyAlignment="1" applyProtection="1">
      <alignment horizontal="center" vertical="center"/>
      <protection/>
    </xf>
    <xf numFmtId="0" fontId="0" fillId="0" borderId="24" xfId="51" applyFont="1" applyFill="1" applyBorder="1" applyAlignment="1" applyProtection="1">
      <alignment vertical="center"/>
      <protection/>
    </xf>
    <xf numFmtId="0" fontId="0" fillId="37" borderId="0" xfId="51" applyFont="1" applyFill="1" applyBorder="1" applyAlignment="1" applyProtection="1">
      <alignment vertical="center"/>
      <protection/>
    </xf>
    <xf numFmtId="0" fontId="0" fillId="20" borderId="0" xfId="51" applyFont="1" applyFill="1" applyBorder="1" applyAlignment="1" applyProtection="1">
      <alignment vertical="center"/>
      <protection/>
    </xf>
    <xf numFmtId="0" fontId="0" fillId="22" borderId="0" xfId="51" applyFont="1" applyFill="1" applyBorder="1" applyAlignment="1" applyProtection="1">
      <alignment vertical="center"/>
      <protection/>
    </xf>
    <xf numFmtId="0" fontId="0" fillId="0" borderId="24" xfId="51" applyFont="1" applyBorder="1" applyAlignment="1" applyProtection="1">
      <alignment vertical="center"/>
      <protection/>
    </xf>
    <xf numFmtId="0" fontId="5" fillId="33" borderId="0" xfId="51" applyFont="1" applyFill="1" applyBorder="1" applyAlignment="1" applyProtection="1">
      <alignment horizontal="left" vertical="center"/>
      <protection/>
    </xf>
    <xf numFmtId="0" fontId="2" fillId="0" borderId="15" xfId="51" applyFont="1" applyBorder="1" applyAlignment="1" applyProtection="1">
      <alignment horizontal="left" vertical="center"/>
      <protection/>
    </xf>
    <xf numFmtId="0" fontId="10" fillId="34" borderId="0" xfId="51" applyFont="1" applyFill="1" applyBorder="1" applyAlignment="1" applyProtection="1">
      <alignment vertical="center"/>
      <protection/>
    </xf>
    <xf numFmtId="0" fontId="0" fillId="35" borderId="23" xfId="51" applyFont="1" applyFill="1" applyBorder="1" applyAlignment="1" applyProtection="1">
      <alignment vertical="center"/>
      <protection/>
    </xf>
    <xf numFmtId="0" fontId="0" fillId="0" borderId="0" xfId="51" applyFont="1" applyFill="1" applyBorder="1" applyAlignment="1" applyProtection="1">
      <alignment vertical="center"/>
      <protection/>
    </xf>
    <xf numFmtId="0" fontId="0" fillId="36" borderId="0" xfId="51" applyFont="1" applyFill="1" applyBorder="1" applyAlignment="1" applyProtection="1">
      <alignment vertical="center"/>
      <protection/>
    </xf>
    <xf numFmtId="0" fontId="0" fillId="0" borderId="0" xfId="51" applyFont="1" applyBorder="1" applyAlignment="1" applyProtection="1">
      <alignment vertical="center"/>
      <protection/>
    </xf>
    <xf numFmtId="0" fontId="5" fillId="33" borderId="0" xfId="51" applyFont="1" applyFill="1" applyAlignment="1" applyProtection="1">
      <alignment horizontal="left" vertical="center"/>
      <protection/>
    </xf>
    <xf numFmtId="0" fontId="2" fillId="0" borderId="11" xfId="51" applyFont="1" applyBorder="1" applyAlignment="1" applyProtection="1">
      <alignment horizontal="left" vertical="center"/>
      <protection/>
    </xf>
    <xf numFmtId="0" fontId="7" fillId="34" borderId="0" xfId="51" applyFont="1" applyFill="1" applyBorder="1" applyAlignment="1" applyProtection="1">
      <alignment vertical="center"/>
      <protection/>
    </xf>
    <xf numFmtId="0" fontId="0" fillId="38" borderId="0" xfId="51" applyFont="1" applyFill="1" applyBorder="1" applyAlignment="1" applyProtection="1">
      <alignment horizontal="center" vertical="center"/>
      <protection/>
    </xf>
    <xf numFmtId="0" fontId="0" fillId="38" borderId="0" xfId="51" applyFont="1" applyFill="1" applyBorder="1" applyAlignment="1" applyProtection="1">
      <alignment vertical="center"/>
      <protection/>
    </xf>
    <xf numFmtId="0" fontId="4" fillId="34" borderId="0" xfId="51" applyFont="1" applyFill="1" applyBorder="1" applyAlignment="1" applyProtection="1">
      <alignment horizontal="center"/>
      <protection/>
    </xf>
    <xf numFmtId="0" fontId="7" fillId="0" borderId="12" xfId="51" applyFont="1" applyFill="1" applyBorder="1" applyAlignment="1" applyProtection="1">
      <alignment vertical="center"/>
      <protection/>
    </xf>
    <xf numFmtId="0" fontId="0" fillId="0" borderId="0" xfId="51" applyFont="1" applyFill="1" applyBorder="1" applyAlignment="1" applyProtection="1">
      <alignment horizontal="center" vertical="center"/>
      <protection/>
    </xf>
    <xf numFmtId="0" fontId="2" fillId="0" borderId="18" xfId="51" applyFont="1" applyBorder="1" applyAlignment="1" applyProtection="1">
      <alignment horizontal="left" vertical="center"/>
      <protection/>
    </xf>
    <xf numFmtId="0" fontId="4" fillId="34" borderId="0" xfId="51" applyFont="1" applyFill="1" applyAlignment="1" applyProtection="1">
      <alignment horizontal="center"/>
      <protection/>
    </xf>
    <xf numFmtId="0" fontId="2" fillId="0" borderId="12" xfId="51" applyFont="1" applyBorder="1" applyAlignment="1" applyProtection="1">
      <alignment horizontal="left" vertical="center"/>
      <protection/>
    </xf>
    <xf numFmtId="0" fontId="7" fillId="33" borderId="25" xfId="51" applyFont="1" applyFill="1" applyBorder="1" applyAlignment="1" applyProtection="1">
      <alignment horizontal="center" vertical="center"/>
      <protection/>
    </xf>
    <xf numFmtId="0" fontId="2" fillId="0" borderId="16" xfId="51" applyFont="1" applyBorder="1" applyAlignment="1" applyProtection="1">
      <alignment horizontal="left" vertical="center"/>
      <protection/>
    </xf>
    <xf numFmtId="0" fontId="7" fillId="33" borderId="16" xfId="51" applyFont="1" applyFill="1" applyBorder="1" applyAlignment="1" applyProtection="1">
      <alignment horizontal="left"/>
      <protection/>
    </xf>
    <xf numFmtId="0" fontId="2" fillId="0" borderId="16" xfId="51" applyFont="1" applyBorder="1" applyAlignment="1" applyProtection="1">
      <alignment horizontal="left"/>
      <protection/>
    </xf>
    <xf numFmtId="0" fontId="2" fillId="33" borderId="17" xfId="51" applyFont="1" applyFill="1" applyBorder="1" applyAlignment="1" applyProtection="1">
      <alignment horizontal="left"/>
      <protection/>
    </xf>
    <xf numFmtId="0" fontId="2" fillId="33" borderId="0" xfId="51" applyFont="1" applyFill="1" applyProtection="1">
      <alignment/>
      <protection/>
    </xf>
    <xf numFmtId="0" fontId="0" fillId="38" borderId="24" xfId="51" applyFont="1" applyFill="1" applyBorder="1" applyAlignment="1" applyProtection="1">
      <alignment horizontal="center" vertical="center"/>
      <protection/>
    </xf>
    <xf numFmtId="0" fontId="13" fillId="34" borderId="0" xfId="51" applyFont="1" applyFill="1" applyAlignment="1" applyProtection="1">
      <alignment horizontal="center"/>
      <protection/>
    </xf>
    <xf numFmtId="0" fontId="0" fillId="35" borderId="26" xfId="51" applyFont="1" applyFill="1" applyBorder="1" applyAlignment="1" applyProtection="1">
      <alignment horizontal="center" vertical="center"/>
      <protection/>
    </xf>
    <xf numFmtId="0" fontId="0" fillId="20" borderId="16" xfId="51" applyFont="1" applyFill="1" applyBorder="1" applyAlignment="1" applyProtection="1">
      <alignment horizontal="center" vertical="center"/>
      <protection/>
    </xf>
    <xf numFmtId="0" fontId="0" fillId="22" borderId="16" xfId="51" applyFont="1" applyFill="1" applyBorder="1" applyAlignment="1" applyProtection="1">
      <alignment horizontal="center" vertical="center"/>
      <protection/>
    </xf>
    <xf numFmtId="0" fontId="0" fillId="38" borderId="17" xfId="51" applyFont="1" applyFill="1" applyBorder="1" applyAlignment="1" applyProtection="1">
      <alignment horizontal="center" vertical="center"/>
      <protection/>
    </xf>
    <xf numFmtId="0" fontId="0" fillId="36" borderId="16" xfId="51" applyFont="1" applyFill="1" applyBorder="1" applyAlignment="1" applyProtection="1">
      <alignment horizontal="center" vertical="center"/>
      <protection/>
    </xf>
    <xf numFmtId="0" fontId="0" fillId="37" borderId="16" xfId="51" applyFont="1" applyFill="1" applyBorder="1" applyAlignment="1" applyProtection="1">
      <alignment vertical="center"/>
      <protection/>
    </xf>
    <xf numFmtId="0" fontId="0" fillId="20" borderId="16" xfId="51" applyFont="1" applyFill="1" applyBorder="1" applyAlignment="1" applyProtection="1">
      <alignment vertical="center"/>
      <protection/>
    </xf>
    <xf numFmtId="0" fontId="0" fillId="22" borderId="16" xfId="51" applyFont="1" applyFill="1" applyBorder="1" applyAlignment="1" applyProtection="1">
      <alignment vertical="center"/>
      <protection/>
    </xf>
    <xf numFmtId="0" fontId="0" fillId="38" borderId="17" xfId="51" applyFont="1" applyFill="1" applyBorder="1" applyAlignment="1" applyProtection="1">
      <alignment vertical="center"/>
      <protection/>
    </xf>
    <xf numFmtId="0" fontId="0" fillId="35" borderId="0" xfId="51" applyFont="1" applyFill="1" applyAlignment="1" applyProtection="1">
      <alignment horizontal="center" vertical="center"/>
      <protection/>
    </xf>
    <xf numFmtId="1" fontId="0" fillId="0" borderId="0" xfId="51" applyNumberFormat="1" applyFont="1" applyAlignment="1" applyProtection="1">
      <alignment horizontal="center" vertical="center"/>
      <protection/>
    </xf>
    <xf numFmtId="0" fontId="0" fillId="0" borderId="0" xfId="51" applyFont="1" applyAlignment="1" applyProtection="1">
      <alignment horizontal="center" vertical="center"/>
      <protection/>
    </xf>
    <xf numFmtId="0" fontId="0" fillId="36" borderId="0" xfId="51" applyFont="1" applyFill="1" applyAlignment="1" applyProtection="1">
      <alignment horizontal="center" vertical="center"/>
      <protection/>
    </xf>
    <xf numFmtId="0" fontId="0" fillId="0" borderId="0" xfId="51" applyFont="1" applyAlignment="1" applyProtection="1">
      <alignment vertical="center"/>
      <protection/>
    </xf>
    <xf numFmtId="0" fontId="0" fillId="37" borderId="0" xfId="51" applyFont="1" applyFill="1" applyAlignment="1" applyProtection="1">
      <alignment horizontal="center" vertical="center"/>
      <protection/>
    </xf>
    <xf numFmtId="0" fontId="0" fillId="0" borderId="0" xfId="51" applyFont="1" applyAlignment="1" applyProtection="1">
      <alignment horizontal="center"/>
      <protection/>
    </xf>
    <xf numFmtId="0" fontId="2" fillId="0" borderId="13" xfId="51" applyFont="1" applyBorder="1" applyAlignment="1" applyProtection="1">
      <alignment horizontal="left" vertical="center"/>
      <protection/>
    </xf>
    <xf numFmtId="0" fontId="2" fillId="0" borderId="14" xfId="51" applyFont="1" applyBorder="1" applyAlignment="1" applyProtection="1">
      <alignment horizontal="left" vertical="center"/>
      <protection/>
    </xf>
    <xf numFmtId="0" fontId="7" fillId="33" borderId="16" xfId="51" applyFont="1" applyFill="1" applyBorder="1" applyAlignment="1" applyProtection="1">
      <alignment vertical="center"/>
      <protection/>
    </xf>
    <xf numFmtId="0" fontId="2" fillId="33" borderId="16" xfId="51" applyFont="1" applyFill="1" applyBorder="1" applyAlignment="1" applyProtection="1">
      <alignment vertical="center"/>
      <protection/>
    </xf>
    <xf numFmtId="0" fontId="4" fillId="33" borderId="16" xfId="51" applyFont="1" applyFill="1" applyBorder="1" applyProtection="1">
      <alignment/>
      <protection/>
    </xf>
    <xf numFmtId="0" fontId="4" fillId="33" borderId="17" xfId="51" applyFont="1" applyFill="1" applyBorder="1" applyProtection="1">
      <alignment/>
      <protection/>
    </xf>
    <xf numFmtId="0" fontId="2" fillId="0" borderId="10" xfId="51" applyFont="1" applyBorder="1" applyAlignment="1" applyProtection="1">
      <alignment horizontal="left" vertical="center"/>
      <protection/>
    </xf>
    <xf numFmtId="0" fontId="4" fillId="0" borderId="0" xfId="51" applyFont="1" applyProtection="1">
      <alignment/>
      <protection/>
    </xf>
    <xf numFmtId="0" fontId="7" fillId="33" borderId="27" xfId="51" applyFont="1" applyFill="1" applyBorder="1" applyAlignment="1" applyProtection="1">
      <alignment vertical="center"/>
      <protection/>
    </xf>
    <xf numFmtId="0" fontId="4" fillId="0" borderId="0" xfId="51" applyFont="1" applyBorder="1" applyProtection="1">
      <alignment/>
      <protection/>
    </xf>
    <xf numFmtId="0" fontId="0" fillId="0" borderId="0" xfId="51" applyBorder="1" applyProtection="1">
      <alignment/>
      <protection/>
    </xf>
    <xf numFmtId="0" fontId="9" fillId="33" borderId="0" xfId="51" applyFont="1" applyFill="1" applyAlignment="1" applyProtection="1">
      <alignment vertical="center" wrapText="1"/>
      <protection/>
    </xf>
    <xf numFmtId="0" fontId="4" fillId="33" borderId="0" xfId="51" applyFont="1" applyFill="1" applyAlignment="1" applyProtection="1">
      <alignment vertical="center"/>
      <protection/>
    </xf>
    <xf numFmtId="0" fontId="9" fillId="33" borderId="0" xfId="51" applyFont="1" applyFill="1" applyBorder="1" applyAlignment="1" applyProtection="1">
      <alignment horizontal="left" vertical="center"/>
      <protection/>
    </xf>
    <xf numFmtId="0" fontId="9" fillId="33" borderId="0" xfId="51" applyFont="1" applyFill="1" applyProtection="1">
      <alignment/>
      <protection/>
    </xf>
    <xf numFmtId="0" fontId="9" fillId="0" borderId="0" xfId="51" applyFont="1" applyProtection="1">
      <alignment/>
      <protection/>
    </xf>
    <xf numFmtId="0" fontId="5" fillId="33" borderId="0" xfId="51" applyFont="1" applyFill="1" applyBorder="1" applyAlignment="1" applyProtection="1">
      <alignment vertical="center"/>
      <protection/>
    </xf>
    <xf numFmtId="0" fontId="7" fillId="33" borderId="28" xfId="51" applyFont="1" applyFill="1" applyBorder="1" applyAlignment="1" applyProtection="1">
      <alignment horizontal="center" vertical="center"/>
      <protection/>
    </xf>
    <xf numFmtId="0" fontId="7" fillId="33" borderId="29" xfId="51" applyFont="1" applyFill="1" applyBorder="1" applyAlignment="1" applyProtection="1">
      <alignment horizontal="left" vertical="center"/>
      <protection/>
    </xf>
    <xf numFmtId="0" fontId="7" fillId="33" borderId="29" xfId="51" applyFont="1" applyFill="1" applyBorder="1" applyAlignment="1" applyProtection="1">
      <alignment horizontal="center" vertical="center"/>
      <protection/>
    </xf>
    <xf numFmtId="1" fontId="7" fillId="33" borderId="29" xfId="51" applyNumberFormat="1" applyFont="1" applyFill="1" applyBorder="1" applyAlignment="1" applyProtection="1">
      <alignment horizontal="center" vertical="center"/>
      <protection/>
    </xf>
    <xf numFmtId="1" fontId="7" fillId="33" borderId="29" xfId="51" applyNumberFormat="1" applyFont="1" applyFill="1" applyBorder="1" applyAlignment="1" applyProtection="1">
      <alignment horizontal="left" vertical="center"/>
      <protection/>
    </xf>
    <xf numFmtId="0" fontId="15" fillId="33" borderId="0" xfId="51" applyFont="1" applyFill="1" applyBorder="1" applyAlignment="1" applyProtection="1">
      <alignment vertical="center"/>
      <protection/>
    </xf>
    <xf numFmtId="0" fontId="15" fillId="0" borderId="0" xfId="51" applyFont="1" applyFill="1" applyBorder="1" applyAlignment="1" applyProtection="1">
      <alignment vertical="center"/>
      <protection/>
    </xf>
    <xf numFmtId="0" fontId="15" fillId="33" borderId="0" xfId="51" applyFont="1" applyFill="1" applyBorder="1" applyAlignment="1" applyProtection="1">
      <alignment horizontal="left" vertical="center"/>
      <protection/>
    </xf>
    <xf numFmtId="0" fontId="88" fillId="33" borderId="0" xfId="51" applyFont="1" applyFill="1" applyAlignment="1" applyProtection="1">
      <alignment horizontal="left" vertical="center"/>
      <protection/>
    </xf>
    <xf numFmtId="0" fontId="85" fillId="33" borderId="0" xfId="51" applyFont="1" applyFill="1" applyBorder="1" applyAlignment="1" applyProtection="1">
      <alignment horizontal="left" vertical="center"/>
      <protection/>
    </xf>
    <xf numFmtId="0" fontId="86" fillId="33" borderId="0" xfId="51" applyFont="1" applyFill="1" applyBorder="1" applyAlignment="1" applyProtection="1">
      <alignment horizontal="left" vertical="center"/>
      <protection/>
    </xf>
    <xf numFmtId="0" fontId="87" fillId="33" borderId="0" xfId="51" applyFont="1" applyFill="1" applyBorder="1" applyAlignment="1" applyProtection="1">
      <alignment horizontal="left" vertical="center"/>
      <protection/>
    </xf>
    <xf numFmtId="0" fontId="89" fillId="33" borderId="0" xfId="51" applyFont="1" applyFill="1" applyBorder="1" applyAlignment="1" applyProtection="1">
      <alignment horizontal="left" vertical="center"/>
      <protection/>
    </xf>
    <xf numFmtId="0" fontId="88" fillId="33" borderId="0" xfId="51" applyFont="1" applyFill="1" applyBorder="1" applyAlignment="1" applyProtection="1">
      <alignment horizontal="left" vertical="center"/>
      <protection/>
    </xf>
    <xf numFmtId="0" fontId="90" fillId="33" borderId="0" xfId="51" applyFont="1" applyFill="1" applyProtection="1">
      <alignment/>
      <protection/>
    </xf>
    <xf numFmtId="0" fontId="13" fillId="33" borderId="0" xfId="51" applyFont="1" applyFill="1" applyBorder="1" applyAlignment="1" applyProtection="1">
      <alignment vertical="center" wrapText="1"/>
      <protection/>
    </xf>
    <xf numFmtId="1" fontId="92" fillId="33" borderId="19" xfId="51" applyNumberFormat="1" applyFont="1" applyFill="1" applyBorder="1" applyAlignment="1" applyProtection="1">
      <alignment vertical="center" wrapText="1"/>
      <protection/>
    </xf>
    <xf numFmtId="2" fontId="13" fillId="33" borderId="19" xfId="51" applyNumberFormat="1" applyFont="1" applyFill="1" applyBorder="1" applyAlignment="1" applyProtection="1">
      <alignment vertical="center" wrapText="1"/>
      <protection/>
    </xf>
    <xf numFmtId="1" fontId="13" fillId="33" borderId="19" xfId="51" applyNumberFormat="1" applyFont="1" applyFill="1" applyBorder="1" applyAlignment="1" applyProtection="1">
      <alignment horizontal="left" vertical="center" wrapText="1"/>
      <protection/>
    </xf>
    <xf numFmtId="0" fontId="91" fillId="33" borderId="0" xfId="51" applyFont="1" applyFill="1" applyProtection="1">
      <alignment/>
      <protection/>
    </xf>
    <xf numFmtId="0" fontId="91" fillId="0" borderId="0" xfId="51" applyFont="1" applyProtection="1">
      <alignment/>
      <protection/>
    </xf>
    <xf numFmtId="0" fontId="90" fillId="0" borderId="0" xfId="51" applyFont="1" applyProtection="1">
      <alignment/>
      <protection/>
    </xf>
    <xf numFmtId="0" fontId="17" fillId="33" borderId="0" xfId="51" applyFont="1" applyFill="1" applyBorder="1" applyAlignment="1" applyProtection="1">
      <alignment vertical="center"/>
      <protection/>
    </xf>
    <xf numFmtId="0" fontId="93" fillId="33" borderId="0" xfId="51" applyFont="1" applyFill="1" applyBorder="1" applyAlignment="1" applyProtection="1">
      <alignment horizontal="left" vertical="center"/>
      <protection/>
    </xf>
    <xf numFmtId="0" fontId="90" fillId="0" borderId="0" xfId="51" applyFont="1" applyBorder="1" applyProtection="1">
      <alignment/>
      <protection/>
    </xf>
    <xf numFmtId="0" fontId="90" fillId="33" borderId="0" xfId="51" applyFont="1" applyFill="1" applyBorder="1" applyProtection="1">
      <alignment/>
      <protection/>
    </xf>
    <xf numFmtId="0" fontId="17" fillId="33" borderId="0" xfId="51" applyFont="1" applyFill="1" applyBorder="1" applyAlignment="1" applyProtection="1">
      <alignment horizontal="left" vertical="center"/>
      <protection/>
    </xf>
    <xf numFmtId="0" fontId="94" fillId="33" borderId="0" xfId="51" applyFont="1" applyFill="1" applyBorder="1" applyAlignment="1" applyProtection="1">
      <alignment horizontal="center" vertical="center" wrapText="1"/>
      <protection/>
    </xf>
    <xf numFmtId="0" fontId="91" fillId="33" borderId="0" xfId="51" applyFont="1" applyFill="1" applyBorder="1" applyProtection="1">
      <alignment/>
      <protection/>
    </xf>
    <xf numFmtId="0" fontId="6" fillId="33" borderId="0" xfId="51" applyFont="1" applyFill="1" applyBorder="1" applyAlignment="1" applyProtection="1">
      <alignment horizontal="left" vertical="center"/>
      <protection/>
    </xf>
    <xf numFmtId="0" fontId="0" fillId="33" borderId="0" xfId="51" applyFill="1" applyBorder="1" applyProtection="1">
      <alignment/>
      <protection/>
    </xf>
    <xf numFmtId="0" fontId="8" fillId="33" borderId="0" xfId="51" applyFont="1" applyFill="1" applyBorder="1" applyAlignment="1" applyProtection="1">
      <alignment horizontal="left" vertical="center"/>
      <protection/>
    </xf>
    <xf numFmtId="0" fontId="2" fillId="33" borderId="0" xfId="51" applyFont="1" applyFill="1" applyBorder="1" applyProtection="1">
      <alignment/>
      <protection/>
    </xf>
    <xf numFmtId="173" fontId="5" fillId="33" borderId="0" xfId="51" applyNumberFormat="1" applyFont="1" applyFill="1" applyBorder="1" applyAlignment="1" applyProtection="1">
      <alignment horizontal="center" vertical="center"/>
      <protection/>
    </xf>
    <xf numFmtId="0" fontId="4" fillId="33" borderId="0" xfId="51" applyFont="1" applyFill="1" applyBorder="1" applyProtection="1">
      <alignment/>
      <protection/>
    </xf>
    <xf numFmtId="0" fontId="2" fillId="33" borderId="0" xfId="51" applyFont="1" applyFill="1" applyBorder="1" applyAlignment="1" applyProtection="1">
      <alignment horizontal="center"/>
      <protection/>
    </xf>
    <xf numFmtId="0" fontId="0" fillId="0" borderId="0" xfId="51" applyBorder="1" applyAlignment="1" applyProtection="1">
      <alignment horizontal="left"/>
      <protection/>
    </xf>
    <xf numFmtId="0" fontId="0" fillId="33" borderId="0" xfId="51" applyFill="1" applyBorder="1" applyAlignment="1" applyProtection="1">
      <alignment horizontal="left"/>
      <protection/>
    </xf>
    <xf numFmtId="0" fontId="8" fillId="33" borderId="0" xfId="51" applyFont="1" applyFill="1" applyBorder="1" applyAlignment="1" applyProtection="1">
      <alignment horizontal="left"/>
      <protection/>
    </xf>
    <xf numFmtId="0" fontId="9" fillId="33" borderId="0" xfId="51" applyFont="1" applyFill="1" applyBorder="1" applyAlignment="1" applyProtection="1">
      <alignment horizontal="left"/>
      <protection/>
    </xf>
    <xf numFmtId="0" fontId="4" fillId="33" borderId="0" xfId="51" applyFont="1" applyFill="1" applyBorder="1" applyAlignment="1" applyProtection="1">
      <alignment horizontal="left"/>
      <protection/>
    </xf>
    <xf numFmtId="0" fontId="4" fillId="0" borderId="0" xfId="51" applyFont="1" applyAlignment="1" applyProtection="1">
      <alignment horizontal="left"/>
      <protection/>
    </xf>
    <xf numFmtId="0" fontId="0" fillId="0" borderId="0" xfId="51" applyAlignment="1" applyProtection="1">
      <alignment horizontal="left"/>
      <protection/>
    </xf>
    <xf numFmtId="0" fontId="0" fillId="0" borderId="0" xfId="51" applyFont="1" applyAlignment="1" applyProtection="1">
      <alignment horizontal="left"/>
      <protection/>
    </xf>
    <xf numFmtId="0" fontId="2" fillId="33" borderId="0" xfId="51" applyFont="1" applyFill="1" applyBorder="1" applyAlignment="1" applyProtection="1">
      <alignment horizontal="left"/>
      <protection/>
    </xf>
    <xf numFmtId="0" fontId="9" fillId="33" borderId="0" xfId="51" applyFont="1" applyFill="1" applyBorder="1" applyAlignment="1" applyProtection="1">
      <alignment horizontal="center"/>
      <protection/>
    </xf>
    <xf numFmtId="0" fontId="2" fillId="0" borderId="0" xfId="51" applyFont="1" applyBorder="1" applyAlignment="1" applyProtection="1">
      <alignment horizontal="left" vertical="center"/>
      <protection/>
    </xf>
    <xf numFmtId="0" fontId="8" fillId="33" borderId="0" xfId="51" applyFont="1" applyFill="1" applyBorder="1" applyAlignment="1" applyProtection="1">
      <alignment vertical="top"/>
      <protection/>
    </xf>
    <xf numFmtId="0" fontId="0" fillId="33" borderId="0" xfId="51" applyFill="1" applyBorder="1" applyAlignment="1" applyProtection="1">
      <alignment horizontal="left" vertical="top"/>
      <protection/>
    </xf>
    <xf numFmtId="0" fontId="0" fillId="0" borderId="0" xfId="51" applyBorder="1" applyAlignment="1" applyProtection="1">
      <alignment horizontal="left" vertical="center"/>
      <protection/>
    </xf>
    <xf numFmtId="0" fontId="2" fillId="33" borderId="0" xfId="51" applyFont="1" applyFill="1" applyBorder="1" applyAlignment="1" applyProtection="1">
      <alignment horizontal="left" vertical="top"/>
      <protection/>
    </xf>
    <xf numFmtId="0" fontId="0" fillId="33" borderId="0" xfId="51" applyFill="1" applyBorder="1" applyAlignment="1" applyProtection="1">
      <alignment vertical="top"/>
      <protection/>
    </xf>
    <xf numFmtId="0" fontId="2" fillId="33" borderId="0" xfId="51" applyFont="1" applyFill="1" applyBorder="1" applyAlignment="1" applyProtection="1">
      <alignment vertical="top"/>
      <protection/>
    </xf>
    <xf numFmtId="0" fontId="2" fillId="0" borderId="0" xfId="51" applyFont="1" applyBorder="1" applyProtection="1">
      <alignment/>
      <protection/>
    </xf>
    <xf numFmtId="0" fontId="2" fillId="33" borderId="0" xfId="51" applyFont="1" applyFill="1" applyBorder="1" applyAlignment="1" applyProtection="1">
      <alignment horizontal="center" vertical="top"/>
      <protection/>
    </xf>
    <xf numFmtId="0" fontId="4" fillId="33" borderId="0" xfId="51" applyFont="1" applyFill="1" applyBorder="1" applyAlignment="1" applyProtection="1">
      <alignment vertical="top"/>
      <protection/>
    </xf>
    <xf numFmtId="0" fontId="7" fillId="33" borderId="0" xfId="51" applyFont="1" applyFill="1" applyBorder="1" applyAlignment="1" applyProtection="1">
      <alignment horizontal="left"/>
      <protection/>
    </xf>
    <xf numFmtId="0" fontId="7" fillId="33" borderId="0" xfId="51" applyFont="1" applyFill="1" applyBorder="1" applyAlignment="1" applyProtection="1">
      <alignment/>
      <protection/>
    </xf>
    <xf numFmtId="0" fontId="7" fillId="33" borderId="0" xfId="51" applyFont="1" applyFill="1" applyBorder="1" applyAlignment="1" applyProtection="1">
      <alignment horizontal="center"/>
      <protection/>
    </xf>
    <xf numFmtId="0" fontId="7" fillId="0" borderId="0" xfId="51" applyFont="1" applyAlignment="1" applyProtection="1">
      <alignment/>
      <protection/>
    </xf>
    <xf numFmtId="0" fontId="10" fillId="0" borderId="0" xfId="51" applyFont="1" applyAlignment="1" applyProtection="1">
      <alignment/>
      <protection/>
    </xf>
    <xf numFmtId="0" fontId="7" fillId="33" borderId="0" xfId="51" applyFont="1" applyFill="1" applyBorder="1" applyAlignment="1" applyProtection="1">
      <alignment horizontal="left" vertical="center"/>
      <protection/>
    </xf>
    <xf numFmtId="0" fontId="2" fillId="0" borderId="0" xfId="51" applyFont="1" applyProtection="1">
      <alignment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0" fontId="0" fillId="0" borderId="0" xfId="51" applyFill="1" applyBorder="1" applyAlignment="1" applyProtection="1">
      <alignment horizontal="left" vertical="center"/>
      <protection/>
    </xf>
    <xf numFmtId="0" fontId="2" fillId="0" borderId="0" xfId="51" applyFont="1" applyFill="1" applyBorder="1" applyProtection="1">
      <alignment/>
      <protection/>
    </xf>
    <xf numFmtId="0" fontId="2" fillId="0" borderId="0" xfId="51" applyFont="1" applyFill="1" applyBorder="1" applyAlignment="1" applyProtection="1">
      <alignment horizontal="center"/>
      <protection/>
    </xf>
    <xf numFmtId="0" fontId="2" fillId="0" borderId="0" xfId="51" applyFont="1" applyFill="1" applyAlignment="1" applyProtection="1">
      <alignment horizontal="left" vertical="center"/>
      <protection/>
    </xf>
    <xf numFmtId="0" fontId="0" fillId="0" borderId="0" xfId="51" applyFill="1" applyAlignment="1" applyProtection="1">
      <alignment horizontal="left" vertical="center"/>
      <protection/>
    </xf>
    <xf numFmtId="0" fontId="2" fillId="0" borderId="0" xfId="51" applyFont="1" applyFill="1" applyProtection="1">
      <alignment/>
      <protection/>
    </xf>
    <xf numFmtId="0" fontId="2" fillId="0" borderId="0" xfId="51" applyFont="1" applyFill="1" applyAlignment="1" applyProtection="1">
      <alignment horizontal="center"/>
      <protection/>
    </xf>
    <xf numFmtId="0" fontId="2" fillId="0" borderId="0" xfId="51" applyFont="1" applyAlignment="1" applyProtection="1">
      <alignment horizontal="center"/>
      <protection/>
    </xf>
    <xf numFmtId="0" fontId="95" fillId="0" borderId="0" xfId="51" applyFont="1" applyProtection="1">
      <alignment/>
      <protection/>
    </xf>
    <xf numFmtId="0" fontId="2" fillId="33" borderId="0" xfId="51" applyFont="1" applyFill="1" applyBorder="1" applyAlignment="1">
      <alignment horizontal="left" vertical="center"/>
      <protection/>
    </xf>
    <xf numFmtId="0" fontId="0" fillId="33" borderId="0" xfId="51" applyFill="1">
      <alignment/>
      <protection/>
    </xf>
    <xf numFmtId="0" fontId="5" fillId="33" borderId="0" xfId="51" applyFont="1" applyFill="1" applyBorder="1" applyAlignment="1">
      <alignment horizontal="left" vertical="center"/>
      <protection/>
    </xf>
    <xf numFmtId="0" fontId="5" fillId="33" borderId="0" xfId="51" applyFont="1" applyFill="1" applyAlignment="1">
      <alignment horizontal="left" vertical="center"/>
      <protection/>
    </xf>
    <xf numFmtId="0" fontId="7" fillId="0" borderId="12" xfId="51" applyFont="1" applyFill="1" applyBorder="1" applyAlignment="1" applyProtection="1">
      <alignment vertical="center"/>
      <protection locked="0"/>
    </xf>
    <xf numFmtId="0" fontId="7" fillId="0" borderId="30" xfId="51" applyFont="1" applyFill="1" applyBorder="1" applyAlignment="1" applyProtection="1">
      <alignment vertical="center"/>
      <protection/>
    </xf>
    <xf numFmtId="0" fontId="0" fillId="0" borderId="0" xfId="51" applyFont="1">
      <alignment/>
      <protection/>
    </xf>
    <xf numFmtId="0" fontId="0" fillId="0" borderId="0" xfId="51">
      <alignment/>
      <protection/>
    </xf>
    <xf numFmtId="0" fontId="9" fillId="33" borderId="0" xfId="51" applyFont="1" applyFill="1" applyBorder="1" applyAlignment="1">
      <alignment horizontal="left" vertical="center"/>
      <protection/>
    </xf>
    <xf numFmtId="0" fontId="9" fillId="33" borderId="0" xfId="51" applyFont="1" applyFill="1">
      <alignment/>
      <protection/>
    </xf>
    <xf numFmtId="0" fontId="9" fillId="0" borderId="0" xfId="51" applyFont="1">
      <alignment/>
      <protection/>
    </xf>
    <xf numFmtId="0" fontId="5" fillId="33" borderId="0" xfId="51" applyFont="1" applyFill="1" applyBorder="1" applyAlignment="1">
      <alignment vertical="center"/>
      <protection/>
    </xf>
    <xf numFmtId="0" fontId="2" fillId="33" borderId="0" xfId="51" applyFont="1" applyFill="1" applyAlignment="1">
      <alignment horizontal="left" vertical="center"/>
      <protection/>
    </xf>
    <xf numFmtId="0" fontId="15" fillId="33" borderId="0" xfId="51" applyFont="1" applyFill="1" applyBorder="1" applyAlignment="1">
      <alignment vertical="center"/>
      <protection/>
    </xf>
    <xf numFmtId="0" fontId="15" fillId="0" borderId="0" xfId="51" applyFont="1" applyFill="1" applyBorder="1" applyAlignment="1">
      <alignment vertical="center"/>
      <protection/>
    </xf>
    <xf numFmtId="0" fontId="15" fillId="33" borderId="0" xfId="51" applyFont="1" applyFill="1" applyBorder="1" applyAlignment="1">
      <alignment horizontal="left" vertical="center"/>
      <protection/>
    </xf>
    <xf numFmtId="0" fontId="88" fillId="33" borderId="0" xfId="51" applyFont="1" applyFill="1" applyAlignment="1">
      <alignment horizontal="left" vertical="center"/>
      <protection/>
    </xf>
    <xf numFmtId="0" fontId="85" fillId="33" borderId="0" xfId="51" applyFont="1" applyFill="1" applyBorder="1" applyAlignment="1">
      <alignment horizontal="left" vertical="center"/>
      <protection/>
    </xf>
    <xf numFmtId="0" fontId="86" fillId="33" borderId="0" xfId="51" applyFont="1" applyFill="1" applyBorder="1" applyAlignment="1">
      <alignment horizontal="left" vertical="center"/>
      <protection/>
    </xf>
    <xf numFmtId="0" fontId="87" fillId="33" borderId="0" xfId="51" applyFont="1" applyFill="1" applyBorder="1" applyAlignment="1">
      <alignment horizontal="left" vertical="center"/>
      <protection/>
    </xf>
    <xf numFmtId="0" fontId="89" fillId="33" borderId="0" xfId="51" applyFont="1" applyFill="1" applyBorder="1" applyAlignment="1">
      <alignment horizontal="left" vertical="center"/>
      <protection/>
    </xf>
    <xf numFmtId="0" fontId="88" fillId="33" borderId="0" xfId="51" applyFont="1" applyFill="1" applyBorder="1" applyAlignment="1">
      <alignment horizontal="left" vertical="center"/>
      <protection/>
    </xf>
    <xf numFmtId="0" fontId="90" fillId="33" borderId="0" xfId="51" applyFont="1" applyFill="1">
      <alignment/>
      <protection/>
    </xf>
    <xf numFmtId="0" fontId="13" fillId="33" borderId="0" xfId="51" applyFont="1" applyFill="1" applyBorder="1" applyAlignment="1">
      <alignment vertical="center" wrapText="1"/>
      <protection/>
    </xf>
    <xf numFmtId="1" fontId="92" fillId="33" borderId="19" xfId="51" applyNumberFormat="1" applyFont="1" applyFill="1" applyBorder="1" applyAlignment="1">
      <alignment vertical="center" wrapText="1"/>
      <protection/>
    </xf>
    <xf numFmtId="2" fontId="13" fillId="33" borderId="19" xfId="51" applyNumberFormat="1" applyFont="1" applyFill="1" applyBorder="1" applyAlignment="1">
      <alignment vertical="center" wrapText="1"/>
      <protection/>
    </xf>
    <xf numFmtId="1" fontId="13" fillId="33" borderId="19" xfId="51" applyNumberFormat="1" applyFont="1" applyFill="1" applyBorder="1" applyAlignment="1">
      <alignment horizontal="left" vertical="center" wrapText="1"/>
      <protection/>
    </xf>
    <xf numFmtId="0" fontId="91" fillId="33" borderId="0" xfId="51" applyFont="1" applyFill="1">
      <alignment/>
      <protection/>
    </xf>
    <xf numFmtId="0" fontId="90" fillId="0" borderId="0" xfId="51" applyFont="1">
      <alignment/>
      <protection/>
    </xf>
    <xf numFmtId="0" fontId="17" fillId="33" borderId="0" xfId="51" applyFont="1" applyFill="1" applyBorder="1" applyAlignment="1">
      <alignment vertical="center"/>
      <protection/>
    </xf>
    <xf numFmtId="0" fontId="93" fillId="33" borderId="0" xfId="51" applyFont="1" applyFill="1" applyBorder="1" applyAlignment="1">
      <alignment horizontal="left" vertical="center"/>
      <protection/>
    </xf>
    <xf numFmtId="0" fontId="90" fillId="0" borderId="0" xfId="51" applyFont="1" applyBorder="1">
      <alignment/>
      <protection/>
    </xf>
    <xf numFmtId="0" fontId="90" fillId="33" borderId="0" xfId="51" applyFont="1" applyFill="1" applyBorder="1">
      <alignment/>
      <protection/>
    </xf>
    <xf numFmtId="0" fontId="17" fillId="33" borderId="0" xfId="51" applyFont="1" applyFill="1" applyBorder="1" applyAlignment="1">
      <alignment horizontal="left" vertical="center"/>
      <protection/>
    </xf>
    <xf numFmtId="0" fontId="94" fillId="33" borderId="0" xfId="51" applyFont="1" applyFill="1" applyBorder="1" applyAlignment="1">
      <alignment horizontal="center" vertical="center" wrapText="1"/>
      <protection/>
    </xf>
    <xf numFmtId="0" fontId="91" fillId="33" borderId="0" xfId="51" applyFont="1" applyFill="1" applyBorder="1">
      <alignment/>
      <protection/>
    </xf>
    <xf numFmtId="0" fontId="8" fillId="33" borderId="0" xfId="51" applyFont="1" applyFill="1" applyBorder="1" applyAlignment="1">
      <alignment vertical="center"/>
      <protection/>
    </xf>
    <xf numFmtId="0" fontId="6" fillId="33" borderId="0" xfId="51" applyFont="1" applyFill="1" applyBorder="1" applyAlignment="1">
      <alignment horizontal="left" vertical="center"/>
      <protection/>
    </xf>
    <xf numFmtId="0" fontId="0" fillId="33" borderId="0" xfId="51" applyFill="1" applyBorder="1" applyAlignment="1">
      <alignment horizontal="left" vertical="center"/>
      <protection/>
    </xf>
    <xf numFmtId="0" fontId="0" fillId="33" borderId="0" xfId="51" applyFill="1" applyBorder="1">
      <alignment/>
      <protection/>
    </xf>
    <xf numFmtId="0" fontId="8" fillId="33" borderId="0" xfId="51" applyFont="1" applyFill="1" applyBorder="1" applyAlignment="1">
      <alignment horizontal="left" vertical="center"/>
      <protection/>
    </xf>
    <xf numFmtId="0" fontId="2" fillId="33" borderId="0" xfId="51" applyFont="1" applyFill="1" applyBorder="1">
      <alignment/>
      <protection/>
    </xf>
    <xf numFmtId="173" fontId="5" fillId="33" borderId="0" xfId="51" applyNumberFormat="1" applyFont="1" applyFill="1" applyBorder="1" applyAlignment="1">
      <alignment horizontal="center" vertical="center"/>
      <protection/>
    </xf>
    <xf numFmtId="0" fontId="4" fillId="33" borderId="0" xfId="51" applyFont="1" applyFill="1" applyBorder="1">
      <alignment/>
      <protection/>
    </xf>
    <xf numFmtId="0" fontId="2" fillId="33" borderId="0" xfId="51" applyFont="1" applyFill="1" applyBorder="1" applyAlignment="1">
      <alignment horizontal="center"/>
      <protection/>
    </xf>
    <xf numFmtId="0" fontId="0" fillId="0" borderId="0" xfId="51" applyBorder="1" applyAlignment="1">
      <alignment horizontal="left"/>
      <protection/>
    </xf>
    <xf numFmtId="0" fontId="0" fillId="33" borderId="0" xfId="51" applyFill="1" applyBorder="1" applyAlignment="1">
      <alignment horizontal="left"/>
      <protection/>
    </xf>
    <xf numFmtId="0" fontId="8" fillId="33" borderId="0" xfId="51" applyFont="1" applyFill="1" applyBorder="1" applyAlignment="1">
      <alignment horizontal="left"/>
      <protection/>
    </xf>
    <xf numFmtId="0" fontId="9" fillId="33" borderId="0" xfId="51" applyFont="1" applyFill="1" applyBorder="1" applyAlignment="1">
      <alignment horizontal="left"/>
      <protection/>
    </xf>
    <xf numFmtId="0" fontId="4" fillId="33" borderId="0" xfId="51" applyFont="1" applyFill="1" applyBorder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0" fillId="0" borderId="0" xfId="51" applyAlignment="1">
      <alignment horizontal="left"/>
      <protection/>
    </xf>
    <xf numFmtId="0" fontId="2" fillId="33" borderId="0" xfId="51" applyFont="1" applyFill="1" applyBorder="1" applyAlignment="1">
      <alignment horizontal="left"/>
      <protection/>
    </xf>
    <xf numFmtId="0" fontId="9" fillId="33" borderId="0" xfId="51" applyFont="1" applyFill="1" applyBorder="1" applyAlignment="1">
      <alignment horizontal="center"/>
      <protection/>
    </xf>
    <xf numFmtId="0" fontId="2" fillId="0" borderId="0" xfId="51" applyFont="1" applyBorder="1" applyAlignment="1">
      <alignment horizontal="left" vertical="center"/>
      <protection/>
    </xf>
    <xf numFmtId="0" fontId="8" fillId="33" borderId="0" xfId="51" applyFont="1" applyFill="1" applyBorder="1" applyAlignment="1">
      <alignment vertical="top"/>
      <protection/>
    </xf>
    <xf numFmtId="0" fontId="0" fillId="33" borderId="0" xfId="51" applyFill="1" applyBorder="1" applyAlignment="1">
      <alignment horizontal="left" vertical="top"/>
      <protection/>
    </xf>
    <xf numFmtId="0" fontId="0" fillId="0" borderId="0" xfId="51" applyBorder="1" applyAlignment="1">
      <alignment horizontal="left" vertical="center"/>
      <protection/>
    </xf>
    <xf numFmtId="0" fontId="2" fillId="33" borderId="0" xfId="51" applyFont="1" applyFill="1" applyBorder="1" applyAlignment="1">
      <alignment horizontal="left" vertical="top"/>
      <protection/>
    </xf>
    <xf numFmtId="0" fontId="0" fillId="33" borderId="0" xfId="51" applyFill="1" applyBorder="1" applyAlignment="1">
      <alignment vertical="top"/>
      <protection/>
    </xf>
    <xf numFmtId="0" fontId="2" fillId="33" borderId="0" xfId="51" applyFont="1" applyFill="1" applyBorder="1" applyAlignment="1">
      <alignment vertical="top"/>
      <protection/>
    </xf>
    <xf numFmtId="0" fontId="2" fillId="0" borderId="0" xfId="51" applyFont="1" applyBorder="1">
      <alignment/>
      <protection/>
    </xf>
    <xf numFmtId="0" fontId="2" fillId="33" borderId="0" xfId="51" applyFont="1" applyFill="1" applyBorder="1" applyAlignment="1">
      <alignment horizontal="center" vertical="top"/>
      <protection/>
    </xf>
    <xf numFmtId="0" fontId="4" fillId="33" borderId="0" xfId="51" applyFont="1" applyFill="1" applyBorder="1" applyAlignment="1">
      <alignment vertical="top"/>
      <protection/>
    </xf>
    <xf numFmtId="0" fontId="7" fillId="33" borderId="0" xfId="51" applyFont="1" applyFill="1" applyBorder="1" applyAlignment="1">
      <alignment horizontal="left"/>
      <protection/>
    </xf>
    <xf numFmtId="0" fontId="7" fillId="33" borderId="0" xfId="51" applyFont="1" applyFill="1" applyBorder="1" applyAlignment="1">
      <alignment/>
      <protection/>
    </xf>
    <xf numFmtId="0" fontId="2" fillId="33" borderId="0" xfId="51" applyFont="1" applyFill="1" applyBorder="1" applyAlignment="1">
      <alignment/>
      <protection/>
    </xf>
    <xf numFmtId="0" fontId="7" fillId="33" borderId="0" xfId="51" applyFont="1" applyFill="1" applyBorder="1" applyAlignment="1">
      <alignment horizontal="center"/>
      <protection/>
    </xf>
    <xf numFmtId="0" fontId="10" fillId="0" borderId="0" xfId="51" applyFont="1" applyAlignment="1">
      <alignment/>
      <protection/>
    </xf>
    <xf numFmtId="0" fontId="7" fillId="0" borderId="0" xfId="51" applyFont="1" applyAlignment="1">
      <alignment/>
      <protection/>
    </xf>
    <xf numFmtId="0" fontId="7" fillId="33" borderId="0" xfId="51" applyFont="1" applyFill="1" applyBorder="1" applyAlignment="1">
      <alignment horizontal="left" vertical="center"/>
      <protection/>
    </xf>
    <xf numFmtId="0" fontId="2" fillId="0" borderId="0" xfId="51" applyFont="1">
      <alignment/>
      <protection/>
    </xf>
    <xf numFmtId="0" fontId="2" fillId="33" borderId="0" xfId="51" applyFont="1" applyFill="1" applyBorder="1" applyAlignment="1">
      <alignment vertical="center"/>
      <protection/>
    </xf>
    <xf numFmtId="0" fontId="4" fillId="33" borderId="0" xfId="51" applyFont="1" applyFill="1">
      <alignment/>
      <protection/>
    </xf>
    <xf numFmtId="0" fontId="4" fillId="0" borderId="0" xfId="51" applyFont="1">
      <alignment/>
      <protection/>
    </xf>
    <xf numFmtId="0" fontId="2" fillId="0" borderId="0" xfId="51" applyFont="1" applyAlignment="1">
      <alignment horizontal="left" vertical="center"/>
      <protection/>
    </xf>
    <xf numFmtId="0" fontId="0" fillId="0" borderId="0" xfId="51" applyAlignment="1">
      <alignment horizontal="left" vertical="center"/>
      <protection/>
    </xf>
    <xf numFmtId="0" fontId="2" fillId="0" borderId="0" xfId="51" applyFont="1" applyAlignment="1">
      <alignment horizontal="center"/>
      <protection/>
    </xf>
    <xf numFmtId="0" fontId="27" fillId="33" borderId="0" xfId="0" applyFont="1" applyFill="1" applyAlignment="1" applyProtection="1">
      <alignment/>
      <protection/>
    </xf>
    <xf numFmtId="0" fontId="27" fillId="0" borderId="0" xfId="51" applyFont="1" applyBorder="1" applyAlignment="1" applyProtection="1">
      <alignment horizontal="left"/>
      <protection/>
    </xf>
    <xf numFmtId="0" fontId="2" fillId="0" borderId="31" xfId="51" applyFont="1" applyBorder="1" applyAlignment="1" applyProtection="1">
      <alignment horizontal="left" vertical="center"/>
      <protection/>
    </xf>
    <xf numFmtId="0" fontId="7" fillId="0" borderId="31" xfId="51" applyFont="1" applyFill="1" applyBorder="1" applyAlignment="1" applyProtection="1">
      <alignment vertical="center"/>
      <protection/>
    </xf>
    <xf numFmtId="0" fontId="7" fillId="33" borderId="26" xfId="51" applyFont="1" applyFill="1" applyBorder="1" applyAlignment="1">
      <alignment horizontal="center" vertical="center"/>
      <protection/>
    </xf>
    <xf numFmtId="0" fontId="7" fillId="33" borderId="16" xfId="51" applyFont="1" applyFill="1" applyBorder="1" applyAlignment="1">
      <alignment horizontal="left" vertical="center"/>
      <protection/>
    </xf>
    <xf numFmtId="0" fontId="7" fillId="33" borderId="16" xfId="51" applyFont="1" applyFill="1" applyBorder="1" applyAlignment="1">
      <alignment horizontal="center" vertical="center"/>
      <protection/>
    </xf>
    <xf numFmtId="1" fontId="7" fillId="33" borderId="16" xfId="51" applyNumberFormat="1" applyFont="1" applyFill="1" applyBorder="1" applyAlignment="1">
      <alignment horizontal="center" vertical="center"/>
      <protection/>
    </xf>
    <xf numFmtId="1" fontId="7" fillId="33" borderId="16" xfId="51" applyNumberFormat="1" applyFont="1" applyFill="1" applyBorder="1" applyAlignment="1">
      <alignment horizontal="left" vertical="center"/>
      <protection/>
    </xf>
    <xf numFmtId="0" fontId="10" fillId="0" borderId="0" xfId="51" applyFont="1" applyFill="1" applyBorder="1" applyAlignment="1" applyProtection="1">
      <alignment horizontal="center" vertical="center"/>
      <protection/>
    </xf>
    <xf numFmtId="0" fontId="4" fillId="0" borderId="0" xfId="51" applyFont="1" applyFill="1" applyBorder="1" applyAlignment="1" applyProtection="1">
      <alignment horizontal="center" vertical="center"/>
      <protection/>
    </xf>
    <xf numFmtId="0" fontId="10" fillId="0" borderId="0" xfId="51" applyFont="1" applyFill="1" applyBorder="1" applyAlignment="1" applyProtection="1">
      <alignment vertical="center"/>
      <protection/>
    </xf>
    <xf numFmtId="0" fontId="4" fillId="0" borderId="0" xfId="51" applyFont="1" applyFill="1" applyBorder="1" applyAlignment="1" applyProtection="1">
      <alignment horizontal="center"/>
      <protection/>
    </xf>
    <xf numFmtId="1" fontId="0" fillId="0" borderId="0" xfId="51" applyNumberFormat="1" applyFont="1" applyFill="1" applyBorder="1" applyAlignment="1" applyProtection="1">
      <alignment horizontal="center" vertical="center"/>
      <protection/>
    </xf>
    <xf numFmtId="0" fontId="0" fillId="0" borderId="0" xfId="51" applyFont="1" applyFill="1" applyBorder="1" applyAlignment="1" applyProtection="1">
      <alignment horizontal="center"/>
      <protection/>
    </xf>
    <xf numFmtId="0" fontId="4" fillId="0" borderId="0" xfId="51" applyFont="1" applyBorder="1" applyAlignment="1" applyProtection="1">
      <alignment horizontal="center"/>
      <protection/>
    </xf>
    <xf numFmtId="0" fontId="13" fillId="0" borderId="0" xfId="51" applyFont="1" applyFill="1" applyBorder="1" applyAlignment="1" applyProtection="1">
      <alignment horizontal="center"/>
      <protection/>
    </xf>
    <xf numFmtId="49" fontId="4" fillId="0" borderId="0" xfId="51" applyNumberFormat="1" applyFont="1" applyProtection="1">
      <alignment/>
      <protection/>
    </xf>
    <xf numFmtId="0" fontId="0" fillId="0" borderId="0" xfId="51" applyFont="1" applyBorder="1" applyProtection="1">
      <alignment/>
      <protection/>
    </xf>
    <xf numFmtId="0" fontId="13" fillId="25" borderId="0" xfId="51" applyFont="1" applyFill="1" applyBorder="1" applyAlignment="1" applyProtection="1">
      <alignment horizontal="center" vertical="center"/>
      <protection/>
    </xf>
    <xf numFmtId="0" fontId="13" fillId="25" borderId="0" xfId="51" applyFont="1" applyFill="1" applyAlignment="1" applyProtection="1">
      <alignment horizontal="center"/>
      <protection/>
    </xf>
    <xf numFmtId="0" fontId="13" fillId="36" borderId="0" xfId="51" applyFont="1" applyFill="1" applyAlignment="1" applyProtection="1">
      <alignment horizontal="center"/>
      <protection/>
    </xf>
    <xf numFmtId="0" fontId="13" fillId="21" borderId="0" xfId="51" applyFont="1" applyFill="1" applyAlignment="1" applyProtection="1">
      <alignment horizontal="center"/>
      <protection/>
    </xf>
    <xf numFmtId="0" fontId="4" fillId="8" borderId="0" xfId="51" applyFont="1" applyFill="1" applyAlignment="1" applyProtection="1">
      <alignment horizontal="center"/>
      <protection/>
    </xf>
    <xf numFmtId="0" fontId="0" fillId="8" borderId="0" xfId="51" applyFont="1" applyFill="1" applyAlignment="1" applyProtection="1">
      <alignment horizontal="center"/>
      <protection/>
    </xf>
    <xf numFmtId="0" fontId="0" fillId="8" borderId="16" xfId="51" applyFont="1" applyFill="1" applyBorder="1" applyAlignment="1" applyProtection="1">
      <alignment horizontal="center"/>
      <protection/>
    </xf>
    <xf numFmtId="0" fontId="4" fillId="39" borderId="0" xfId="51" applyFont="1" applyFill="1" applyProtection="1">
      <alignment/>
      <protection/>
    </xf>
    <xf numFmtId="0" fontId="4" fillId="40" borderId="0" xfId="51" applyFont="1" applyFill="1" applyProtection="1">
      <alignment/>
      <protection/>
    </xf>
    <xf numFmtId="0" fontId="4" fillId="8" borderId="0" xfId="51" applyFont="1" applyFill="1" applyProtection="1">
      <alignment/>
      <protection/>
    </xf>
    <xf numFmtId="0" fontId="7" fillId="33" borderId="26" xfId="0" applyFont="1" applyFill="1" applyBorder="1" applyAlignment="1">
      <alignment horizontal="center" vertical="top"/>
    </xf>
    <xf numFmtId="0" fontId="7" fillId="33" borderId="16" xfId="0" applyFont="1" applyFill="1" applyBorder="1" applyAlignment="1">
      <alignment horizontal="left" vertical="top"/>
    </xf>
    <xf numFmtId="0" fontId="7" fillId="33" borderId="16" xfId="0" applyFont="1" applyFill="1" applyBorder="1" applyAlignment="1">
      <alignment horizontal="center" vertical="top"/>
    </xf>
    <xf numFmtId="1" fontId="7" fillId="33" borderId="16" xfId="0" applyNumberFormat="1" applyFont="1" applyFill="1" applyBorder="1" applyAlignment="1">
      <alignment horizontal="center" vertical="top"/>
    </xf>
    <xf numFmtId="1" fontId="7" fillId="33" borderId="16" xfId="0" applyNumberFormat="1" applyFont="1" applyFill="1" applyBorder="1" applyAlignment="1">
      <alignment horizontal="left" vertical="top"/>
    </xf>
    <xf numFmtId="0" fontId="2" fillId="0" borderId="32" xfId="0" applyFont="1" applyBorder="1" applyAlignment="1" applyProtection="1">
      <alignment horizontal="left" vertical="center"/>
      <protection/>
    </xf>
    <xf numFmtId="0" fontId="2" fillId="33" borderId="16" xfId="0" applyFont="1" applyFill="1" applyBorder="1" applyAlignment="1" applyProtection="1">
      <alignment vertical="top"/>
      <protection/>
    </xf>
    <xf numFmtId="0" fontId="7" fillId="33" borderId="25" xfId="0" applyFont="1" applyFill="1" applyBorder="1" applyAlignment="1" applyProtection="1">
      <alignment horizontal="center" vertical="top"/>
      <protection/>
    </xf>
    <xf numFmtId="0" fontId="2" fillId="0" borderId="16" xfId="0" applyFont="1" applyBorder="1" applyAlignment="1" applyProtection="1">
      <alignment horizontal="left" vertical="top"/>
      <protection/>
    </xf>
    <xf numFmtId="0" fontId="7" fillId="33" borderId="16" xfId="0" applyFont="1" applyFill="1" applyBorder="1" applyAlignment="1" applyProtection="1">
      <alignment horizontal="left" vertical="top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top"/>
      <protection/>
    </xf>
    <xf numFmtId="0" fontId="7" fillId="33" borderId="27" xfId="0" applyFont="1" applyFill="1" applyBorder="1" applyAlignment="1" applyProtection="1">
      <alignment horizontal="center" vertical="top"/>
      <protection/>
    </xf>
    <xf numFmtId="0" fontId="0" fillId="33" borderId="0" xfId="5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horizontal="center" vertical="center"/>
      <protection/>
    </xf>
    <xf numFmtId="0" fontId="0" fillId="33" borderId="21" xfId="0" applyFont="1" applyFill="1" applyBorder="1" applyAlignment="1" applyProtection="1">
      <alignment horizontal="center" vertical="center"/>
      <protection/>
    </xf>
    <xf numFmtId="0" fontId="0" fillId="33" borderId="22" xfId="0" applyFont="1" applyFill="1" applyBorder="1" applyAlignment="1" applyProtection="1">
      <alignment horizontal="center" vertical="center"/>
      <protection/>
    </xf>
    <xf numFmtId="0" fontId="0" fillId="33" borderId="22" xfId="0" applyFont="1" applyFill="1" applyBorder="1" applyAlignment="1" applyProtection="1">
      <alignment vertical="center"/>
      <protection/>
    </xf>
    <xf numFmtId="0" fontId="0" fillId="33" borderId="21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0" fillId="33" borderId="23" xfId="0" applyFont="1" applyFill="1" applyBorder="1" applyAlignment="1" applyProtection="1">
      <alignment horizontal="center" vertical="center"/>
      <protection/>
    </xf>
    <xf numFmtId="0" fontId="0" fillId="33" borderId="24" xfId="0" applyFont="1" applyFill="1" applyBorder="1" applyAlignment="1" applyProtection="1">
      <alignment horizontal="center" vertical="center"/>
      <protection/>
    </xf>
    <xf numFmtId="0" fontId="0" fillId="33" borderId="24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0" fillId="33" borderId="23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0" fillId="33" borderId="26" xfId="0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horizontal="center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1" fontId="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center"/>
      <protection/>
    </xf>
    <xf numFmtId="0" fontId="9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0" fontId="7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10" fillId="33" borderId="0" xfId="0" applyFont="1" applyFill="1" applyAlignment="1">
      <alignment/>
    </xf>
    <xf numFmtId="0" fontId="0" fillId="33" borderId="0" xfId="0" applyFill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0" borderId="30" xfId="51" applyFont="1" applyBorder="1" applyAlignment="1" applyProtection="1">
      <alignment horizontal="left" vertical="center"/>
      <protection/>
    </xf>
    <xf numFmtId="0" fontId="0" fillId="33" borderId="0" xfId="51" applyFont="1" applyFill="1" applyProtection="1">
      <alignment/>
      <protection/>
    </xf>
    <xf numFmtId="0" fontId="95" fillId="33" borderId="0" xfId="51" applyFont="1" applyFill="1" applyProtection="1">
      <alignment/>
      <protection/>
    </xf>
    <xf numFmtId="0" fontId="0" fillId="33" borderId="0" xfId="51" applyFont="1" applyFill="1" applyBorder="1" applyProtection="1">
      <alignment/>
      <protection/>
    </xf>
    <xf numFmtId="0" fontId="95" fillId="33" borderId="0" xfId="51" applyFont="1" applyFill="1" applyBorder="1" applyProtection="1">
      <alignment/>
      <protection/>
    </xf>
    <xf numFmtId="0" fontId="0" fillId="33" borderId="0" xfId="51" applyFont="1" applyFill="1" applyBorder="1" applyAlignment="1" applyProtection="1">
      <alignment vertical="center"/>
      <protection/>
    </xf>
    <xf numFmtId="0" fontId="95" fillId="33" borderId="0" xfId="51" applyFont="1" applyFill="1" applyBorder="1" applyAlignment="1" applyProtection="1">
      <alignment vertical="center"/>
      <protection/>
    </xf>
    <xf numFmtId="0" fontId="95" fillId="33" borderId="0" xfId="51" applyFont="1" applyFill="1" applyBorder="1" applyAlignment="1" applyProtection="1">
      <alignment horizontal="center" vertical="center"/>
      <protection/>
    </xf>
    <xf numFmtId="0" fontId="0" fillId="33" borderId="0" xfId="51" applyFont="1" applyFill="1" applyBorder="1" applyAlignment="1" applyProtection="1">
      <alignment horizontal="center"/>
      <protection/>
    </xf>
    <xf numFmtId="0" fontId="0" fillId="33" borderId="0" xfId="51" applyFont="1" applyFill="1" applyAlignment="1" applyProtection="1">
      <alignment horizontal="center"/>
      <protection/>
    </xf>
    <xf numFmtId="0" fontId="0" fillId="33" borderId="0" xfId="51" applyFont="1" applyFill="1" applyAlignment="1" applyProtection="1">
      <alignment horizontal="left"/>
      <protection/>
    </xf>
    <xf numFmtId="0" fontId="95" fillId="33" borderId="0" xfId="51" applyFont="1" applyFill="1" applyAlignment="1" applyProtection="1">
      <alignment horizontal="left"/>
      <protection/>
    </xf>
    <xf numFmtId="0" fontId="10" fillId="33" borderId="0" xfId="51" applyFont="1" applyFill="1" applyAlignment="1" applyProtection="1">
      <alignment/>
      <protection/>
    </xf>
    <xf numFmtId="0" fontId="96" fillId="33" borderId="0" xfId="51" applyFont="1" applyFill="1" applyAlignment="1" applyProtection="1">
      <alignment/>
      <protection/>
    </xf>
    <xf numFmtId="0" fontId="0" fillId="33" borderId="0" xfId="51" applyFill="1" applyAlignment="1">
      <alignment horizontal="left" vertical="center"/>
      <protection/>
    </xf>
    <xf numFmtId="0" fontId="2" fillId="33" borderId="0" xfId="51" applyFont="1" applyFill="1">
      <alignment/>
      <protection/>
    </xf>
    <xf numFmtId="0" fontId="2" fillId="33" borderId="0" xfId="51" applyFont="1" applyFill="1" applyAlignment="1">
      <alignment horizontal="center"/>
      <protection/>
    </xf>
    <xf numFmtId="0" fontId="7" fillId="0" borderId="33" xfId="51" applyFont="1" applyBorder="1" applyAlignment="1" applyProtection="1">
      <alignment horizontal="center"/>
      <protection/>
    </xf>
    <xf numFmtId="0" fontId="7" fillId="0" borderId="34" xfId="51" applyFont="1" applyBorder="1" applyAlignment="1" applyProtection="1">
      <alignment horizontal="center"/>
      <protection/>
    </xf>
    <xf numFmtId="0" fontId="4" fillId="2" borderId="0" xfId="0" applyFont="1" applyFill="1" applyAlignment="1" applyProtection="1">
      <alignment horizontal="center"/>
      <protection/>
    </xf>
    <xf numFmtId="0" fontId="4" fillId="2" borderId="16" xfId="0" applyFont="1" applyFill="1" applyBorder="1" applyAlignment="1" applyProtection="1">
      <alignment horizontal="center"/>
      <protection/>
    </xf>
    <xf numFmtId="0" fontId="13" fillId="36" borderId="0" xfId="0" applyFont="1" applyFill="1" applyAlignment="1" applyProtection="1">
      <alignment horizontal="center"/>
      <protection/>
    </xf>
    <xf numFmtId="0" fontId="13" fillId="35" borderId="0" xfId="0" applyFont="1" applyFill="1" applyAlignment="1" applyProtection="1">
      <alignment horizontal="center"/>
      <protection/>
    </xf>
    <xf numFmtId="0" fontId="13" fillId="35" borderId="0" xfId="0" applyFont="1" applyFill="1" applyBorder="1" applyAlignment="1" applyProtection="1">
      <alignment horizontal="center" vertical="center"/>
      <protection/>
    </xf>
    <xf numFmtId="0" fontId="13" fillId="41" borderId="0" xfId="0" applyFont="1" applyFill="1" applyAlignment="1" applyProtection="1">
      <alignment horizontal="center"/>
      <protection/>
    </xf>
    <xf numFmtId="0" fontId="0" fillId="2" borderId="16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0" fillId="8" borderId="0" xfId="51" applyFont="1" applyFill="1" applyBorder="1" applyProtection="1">
      <alignment/>
      <protection/>
    </xf>
    <xf numFmtId="0" fontId="0" fillId="8" borderId="16" xfId="51" applyFont="1" applyFill="1" applyBorder="1" applyProtection="1">
      <alignment/>
      <protection/>
    </xf>
    <xf numFmtId="0" fontId="97" fillId="33" borderId="0" xfId="0" applyFont="1" applyFill="1" applyAlignment="1" applyProtection="1">
      <alignment/>
      <protection/>
    </xf>
    <xf numFmtId="0" fontId="97" fillId="33" borderId="0" xfId="0" applyFont="1" applyFill="1" applyBorder="1" applyAlignment="1" applyProtection="1">
      <alignment vertical="center"/>
      <protection/>
    </xf>
    <xf numFmtId="0" fontId="97" fillId="33" borderId="0" xfId="0" applyFont="1" applyFill="1" applyBorder="1" applyAlignment="1" applyProtection="1">
      <alignment/>
      <protection/>
    </xf>
    <xf numFmtId="0" fontId="97" fillId="33" borderId="0" xfId="0" applyFont="1" applyFill="1" applyBorder="1" applyAlignment="1" applyProtection="1">
      <alignment horizontal="left"/>
      <protection/>
    </xf>
    <xf numFmtId="0" fontId="98" fillId="33" borderId="0" xfId="0" applyFont="1" applyFill="1" applyBorder="1" applyAlignment="1" applyProtection="1">
      <alignment/>
      <protection/>
    </xf>
    <xf numFmtId="0" fontId="97" fillId="33" borderId="0" xfId="51" applyFont="1" applyFill="1" applyProtection="1">
      <alignment/>
      <protection/>
    </xf>
    <xf numFmtId="0" fontId="97" fillId="33" borderId="0" xfId="51" applyFont="1" applyFill="1" applyBorder="1" applyAlignment="1" applyProtection="1">
      <alignment vertical="center"/>
      <protection/>
    </xf>
    <xf numFmtId="0" fontId="97" fillId="33" borderId="0" xfId="51" applyFont="1" applyFill="1" applyBorder="1" applyProtection="1">
      <alignment/>
      <protection/>
    </xf>
    <xf numFmtId="0" fontId="97" fillId="33" borderId="0" xfId="51" applyFont="1" applyFill="1" applyBorder="1" applyAlignment="1" applyProtection="1">
      <alignment horizontal="left"/>
      <protection/>
    </xf>
    <xf numFmtId="0" fontId="98" fillId="33" borderId="0" xfId="51" applyFont="1" applyFill="1" applyBorder="1" applyAlignment="1" applyProtection="1">
      <alignment/>
      <protection/>
    </xf>
    <xf numFmtId="0" fontId="97" fillId="0" borderId="0" xfId="51" applyFont="1" applyProtection="1">
      <alignment/>
      <protection/>
    </xf>
    <xf numFmtId="0" fontId="7" fillId="33" borderId="29" xfId="51" applyFont="1" applyFill="1" applyBorder="1" applyAlignment="1" applyProtection="1">
      <alignment horizontal="left" vertical="center"/>
      <protection/>
    </xf>
    <xf numFmtId="0" fontId="7" fillId="33" borderId="35" xfId="51" applyFont="1" applyFill="1" applyBorder="1" applyAlignment="1" applyProtection="1">
      <alignment horizontal="left" vertical="center"/>
      <protection/>
    </xf>
    <xf numFmtId="1" fontId="7" fillId="33" borderId="29" xfId="51" applyNumberFormat="1" applyFont="1" applyFill="1" applyBorder="1" applyAlignment="1" applyProtection="1">
      <alignment horizontal="left" vertical="center"/>
      <protection/>
    </xf>
    <xf numFmtId="1" fontId="7" fillId="33" borderId="35" xfId="51" applyNumberFormat="1" applyFont="1" applyFill="1" applyBorder="1" applyAlignment="1" applyProtection="1">
      <alignment horizontal="left" vertical="center"/>
      <protection/>
    </xf>
    <xf numFmtId="0" fontId="0" fillId="33" borderId="26" xfId="51" applyFill="1" applyBorder="1" applyAlignment="1" applyProtection="1">
      <alignment horizontal="center" vertical="center"/>
      <protection/>
    </xf>
    <xf numFmtId="0" fontId="0" fillId="33" borderId="16" xfId="51" applyFill="1" applyBorder="1" applyAlignment="1" applyProtection="1">
      <alignment horizontal="center" vertical="center"/>
      <protection/>
    </xf>
    <xf numFmtId="0" fontId="0" fillId="33" borderId="17" xfId="51" applyFill="1" applyBorder="1" applyAlignment="1" applyProtection="1">
      <alignment horizontal="center" vertical="center"/>
      <protection/>
    </xf>
    <xf numFmtId="0" fontId="0" fillId="33" borderId="25" xfId="51" applyFill="1" applyBorder="1" applyAlignment="1" applyProtection="1">
      <alignment horizontal="center" vertical="center"/>
      <protection/>
    </xf>
    <xf numFmtId="0" fontId="0" fillId="33" borderId="36" xfId="51" applyFill="1" applyBorder="1" applyAlignment="1" applyProtection="1">
      <alignment horizontal="center" vertical="center"/>
      <protection/>
    </xf>
    <xf numFmtId="0" fontId="0" fillId="33" borderId="37" xfId="51" applyFill="1" applyBorder="1" applyAlignment="1" applyProtection="1">
      <alignment horizontal="center" vertical="center"/>
      <protection/>
    </xf>
    <xf numFmtId="0" fontId="2" fillId="33" borderId="0" xfId="51" applyFont="1" applyFill="1" applyAlignment="1" applyProtection="1">
      <alignment horizontal="center" vertical="center"/>
      <protection/>
    </xf>
    <xf numFmtId="0" fontId="5" fillId="42" borderId="0" xfId="51" applyFont="1" applyFill="1" applyAlignment="1" applyProtection="1">
      <alignment horizontal="center" vertical="center" wrapText="1"/>
      <protection/>
    </xf>
    <xf numFmtId="0" fontId="9" fillId="33" borderId="38" xfId="51" applyFont="1" applyFill="1" applyBorder="1" applyAlignment="1" applyProtection="1">
      <alignment horizontal="center" vertical="center"/>
      <protection/>
    </xf>
    <xf numFmtId="0" fontId="9" fillId="33" borderId="39" xfId="51" applyFont="1" applyFill="1" applyBorder="1" applyAlignment="1" applyProtection="1">
      <alignment horizontal="center" vertical="center"/>
      <protection/>
    </xf>
    <xf numFmtId="0" fontId="9" fillId="33" borderId="40" xfId="51" applyFont="1" applyFill="1" applyBorder="1" applyAlignment="1" applyProtection="1">
      <alignment horizontal="center" vertical="center"/>
      <protection/>
    </xf>
    <xf numFmtId="0" fontId="0" fillId="33" borderId="41" xfId="51" applyFill="1" applyBorder="1" applyAlignment="1" applyProtection="1">
      <alignment horizontal="center" vertical="center"/>
      <protection/>
    </xf>
    <xf numFmtId="0" fontId="0" fillId="33" borderId="39" xfId="51" applyFill="1" applyBorder="1" applyAlignment="1" applyProtection="1">
      <alignment horizontal="center" vertical="center"/>
      <protection/>
    </xf>
    <xf numFmtId="0" fontId="0" fillId="33" borderId="40" xfId="51" applyFill="1" applyBorder="1" applyAlignment="1" applyProtection="1">
      <alignment horizontal="center" vertical="center"/>
      <protection/>
    </xf>
    <xf numFmtId="0" fontId="0" fillId="33" borderId="42" xfId="51" applyFill="1" applyBorder="1" applyAlignment="1" applyProtection="1">
      <alignment horizontal="center" vertical="center"/>
      <protection/>
    </xf>
    <xf numFmtId="0" fontId="0" fillId="33" borderId="43" xfId="51" applyFill="1" applyBorder="1" applyAlignment="1" applyProtection="1">
      <alignment horizontal="center" vertical="center"/>
      <protection/>
    </xf>
    <xf numFmtId="0" fontId="9" fillId="33" borderId="44" xfId="51" applyFont="1" applyFill="1" applyBorder="1" applyAlignment="1" applyProtection="1">
      <alignment horizontal="center" vertical="center"/>
      <protection/>
    </xf>
    <xf numFmtId="0" fontId="9" fillId="33" borderId="45" xfId="51" applyFont="1" applyFill="1" applyBorder="1" applyAlignment="1" applyProtection="1">
      <alignment horizontal="center" vertical="center"/>
      <protection/>
    </xf>
    <xf numFmtId="0" fontId="9" fillId="33" borderId="46" xfId="51" applyFont="1" applyFill="1" applyBorder="1" applyAlignment="1" applyProtection="1">
      <alignment horizontal="center" vertical="center"/>
      <protection/>
    </xf>
    <xf numFmtId="0" fontId="0" fillId="33" borderId="47" xfId="51" applyFill="1" applyBorder="1" applyAlignment="1" applyProtection="1">
      <alignment horizontal="center" vertical="center"/>
      <protection/>
    </xf>
    <xf numFmtId="0" fontId="0" fillId="33" borderId="45" xfId="51" applyFill="1" applyBorder="1" applyAlignment="1" applyProtection="1">
      <alignment horizontal="center" vertical="center"/>
      <protection/>
    </xf>
    <xf numFmtId="0" fontId="0" fillId="33" borderId="46" xfId="51" applyFill="1" applyBorder="1" applyAlignment="1" applyProtection="1">
      <alignment horizontal="center" vertical="center"/>
      <protection/>
    </xf>
    <xf numFmtId="0" fontId="0" fillId="33" borderId="18" xfId="51" applyFill="1" applyBorder="1" applyAlignment="1" applyProtection="1">
      <alignment horizontal="center" vertical="center"/>
      <protection/>
    </xf>
    <xf numFmtId="0" fontId="0" fillId="33" borderId="48" xfId="51" applyFill="1" applyBorder="1" applyAlignment="1" applyProtection="1">
      <alignment horizontal="center" vertical="center"/>
      <protection/>
    </xf>
    <xf numFmtId="0" fontId="9" fillId="33" borderId="20" xfId="51" applyFont="1" applyFill="1" applyBorder="1" applyAlignment="1" applyProtection="1">
      <alignment horizontal="center" vertical="center"/>
      <protection/>
    </xf>
    <xf numFmtId="0" fontId="9" fillId="33" borderId="21" xfId="51" applyFont="1" applyFill="1" applyBorder="1" applyAlignment="1" applyProtection="1">
      <alignment horizontal="center" vertical="center"/>
      <protection/>
    </xf>
    <xf numFmtId="0" fontId="9" fillId="33" borderId="22" xfId="51" applyFont="1" applyFill="1" applyBorder="1" applyAlignment="1" applyProtection="1">
      <alignment horizontal="center" vertical="center"/>
      <protection/>
    </xf>
    <xf numFmtId="0" fontId="0" fillId="33" borderId="20" xfId="51" applyFill="1" applyBorder="1" applyAlignment="1" applyProtection="1">
      <alignment horizontal="center" vertical="center"/>
      <protection/>
    </xf>
    <xf numFmtId="0" fontId="0" fillId="33" borderId="21" xfId="51" applyFill="1" applyBorder="1" applyAlignment="1" applyProtection="1">
      <alignment horizontal="center" vertical="center"/>
      <protection/>
    </xf>
    <xf numFmtId="0" fontId="0" fillId="33" borderId="22" xfId="51" applyFill="1" applyBorder="1" applyAlignment="1" applyProtection="1">
      <alignment horizontal="center" vertical="center"/>
      <protection/>
    </xf>
    <xf numFmtId="0" fontId="0" fillId="33" borderId="49" xfId="51" applyFill="1" applyBorder="1" applyAlignment="1" applyProtection="1">
      <alignment horizontal="center" vertical="center"/>
      <protection/>
    </xf>
    <xf numFmtId="0" fontId="0" fillId="33" borderId="50" xfId="51" applyFill="1" applyBorder="1" applyAlignment="1" applyProtection="1">
      <alignment horizontal="center" vertical="center"/>
      <protection/>
    </xf>
    <xf numFmtId="0" fontId="0" fillId="33" borderId="51" xfId="51" applyFill="1" applyBorder="1" applyAlignment="1" applyProtection="1">
      <alignment horizontal="center" vertical="center"/>
      <protection/>
    </xf>
    <xf numFmtId="0" fontId="9" fillId="33" borderId="26" xfId="51" applyFont="1" applyFill="1" applyBorder="1" applyAlignment="1" applyProtection="1">
      <alignment horizontal="center" vertical="center"/>
      <protection/>
    </xf>
    <xf numFmtId="0" fontId="9" fillId="33" borderId="16" xfId="51" applyFont="1" applyFill="1" applyBorder="1" applyAlignment="1" applyProtection="1">
      <alignment horizontal="center" vertical="center"/>
      <protection/>
    </xf>
    <xf numFmtId="0" fontId="9" fillId="33" borderId="17" xfId="51" applyFont="1" applyFill="1" applyBorder="1" applyAlignment="1" applyProtection="1">
      <alignment horizontal="center" vertical="center"/>
      <protection/>
    </xf>
    <xf numFmtId="0" fontId="5" fillId="43" borderId="0" xfId="51" applyFont="1" applyFill="1" applyAlignment="1" applyProtection="1">
      <alignment horizontal="center" vertical="center" wrapText="1"/>
      <protection/>
    </xf>
    <xf numFmtId="0" fontId="9" fillId="33" borderId="18" xfId="51" applyFont="1" applyFill="1" applyBorder="1" applyAlignment="1" applyProtection="1">
      <alignment horizontal="center" vertical="center"/>
      <protection/>
    </xf>
    <xf numFmtId="0" fontId="9" fillId="33" borderId="48" xfId="51" applyFont="1" applyFill="1" applyBorder="1" applyAlignment="1" applyProtection="1">
      <alignment horizontal="center" vertical="center"/>
      <protection/>
    </xf>
    <xf numFmtId="0" fontId="5" fillId="44" borderId="0" xfId="51" applyFont="1" applyFill="1" applyAlignment="1" applyProtection="1">
      <alignment horizontal="center" vertical="center" wrapText="1"/>
      <protection/>
    </xf>
    <xf numFmtId="0" fontId="9" fillId="33" borderId="41" xfId="51" applyFont="1" applyFill="1" applyBorder="1" applyAlignment="1" applyProtection="1">
      <alignment horizontal="center" vertical="center"/>
      <protection/>
    </xf>
    <xf numFmtId="0" fontId="9" fillId="33" borderId="42" xfId="51" applyFont="1" applyFill="1" applyBorder="1" applyAlignment="1" applyProtection="1">
      <alignment horizontal="center" vertical="center"/>
      <protection/>
    </xf>
    <xf numFmtId="0" fontId="9" fillId="33" borderId="43" xfId="51" applyFont="1" applyFill="1" applyBorder="1" applyAlignment="1" applyProtection="1">
      <alignment horizontal="center" vertical="center"/>
      <protection/>
    </xf>
    <xf numFmtId="0" fontId="9" fillId="33" borderId="47" xfId="51" applyFont="1" applyFill="1" applyBorder="1" applyAlignment="1" applyProtection="1">
      <alignment horizontal="center" vertical="center"/>
      <protection/>
    </xf>
    <xf numFmtId="0" fontId="9" fillId="33" borderId="49" xfId="51" applyFont="1" applyFill="1" applyBorder="1" applyAlignment="1" applyProtection="1">
      <alignment horizontal="center" vertical="center"/>
      <protection/>
    </xf>
    <xf numFmtId="0" fontId="9" fillId="33" borderId="50" xfId="51" applyFont="1" applyFill="1" applyBorder="1" applyAlignment="1" applyProtection="1">
      <alignment horizontal="center" vertical="center"/>
      <protection/>
    </xf>
    <xf numFmtId="0" fontId="9" fillId="33" borderId="51" xfId="51" applyFont="1" applyFill="1" applyBorder="1" applyAlignment="1" applyProtection="1">
      <alignment horizontal="center" vertical="center"/>
      <protection/>
    </xf>
    <xf numFmtId="0" fontId="9" fillId="33" borderId="25" xfId="51" applyFont="1" applyFill="1" applyBorder="1" applyAlignment="1" applyProtection="1">
      <alignment horizontal="center" vertical="center"/>
      <protection/>
    </xf>
    <xf numFmtId="0" fontId="9" fillId="33" borderId="52" xfId="51" applyFont="1" applyFill="1" applyBorder="1" applyAlignment="1" applyProtection="1">
      <alignment horizontal="center" vertical="center"/>
      <protection/>
    </xf>
    <xf numFmtId="0" fontId="9" fillId="33" borderId="53" xfId="51" applyFont="1" applyFill="1" applyBorder="1" applyAlignment="1" applyProtection="1">
      <alignment horizontal="center" vertical="center"/>
      <protection/>
    </xf>
    <xf numFmtId="0" fontId="5" fillId="21" borderId="0" xfId="51" applyFont="1" applyFill="1" applyAlignment="1" applyProtection="1">
      <alignment horizontal="center" vertical="center"/>
      <protection/>
    </xf>
    <xf numFmtId="0" fontId="5" fillId="36" borderId="0" xfId="51" applyFont="1" applyFill="1" applyAlignment="1" applyProtection="1">
      <alignment horizontal="center" vertical="center"/>
      <protection/>
    </xf>
    <xf numFmtId="0" fontId="9" fillId="33" borderId="38" xfId="51" applyFont="1" applyFill="1" applyBorder="1" applyAlignment="1" applyProtection="1">
      <alignment horizontal="left" vertical="center"/>
      <protection/>
    </xf>
    <xf numFmtId="0" fontId="9" fillId="33" borderId="39" xfId="51" applyFont="1" applyFill="1" applyBorder="1" applyAlignment="1" applyProtection="1">
      <alignment horizontal="left" vertical="center"/>
      <protection/>
    </xf>
    <xf numFmtId="0" fontId="9" fillId="33" borderId="40" xfId="51" applyFont="1" applyFill="1" applyBorder="1" applyAlignment="1" applyProtection="1">
      <alignment horizontal="left" vertical="center"/>
      <protection/>
    </xf>
    <xf numFmtId="0" fontId="9" fillId="33" borderId="36" xfId="51" applyFont="1" applyFill="1" applyBorder="1" applyAlignment="1" applyProtection="1">
      <alignment horizontal="center" vertical="center"/>
      <protection/>
    </xf>
    <xf numFmtId="0" fontId="9" fillId="33" borderId="37" xfId="51" applyFont="1" applyFill="1" applyBorder="1" applyAlignment="1" applyProtection="1">
      <alignment horizontal="center" vertical="center"/>
      <protection/>
    </xf>
    <xf numFmtId="0" fontId="9" fillId="45" borderId="0" xfId="51" applyFont="1" applyFill="1" applyAlignment="1" applyProtection="1">
      <alignment horizontal="center" vertical="center" wrapText="1"/>
      <protection/>
    </xf>
    <xf numFmtId="0" fontId="2" fillId="0" borderId="13" xfId="51" applyFont="1" applyBorder="1" applyAlignment="1" applyProtection="1">
      <alignment horizontal="left" vertical="center"/>
      <protection/>
    </xf>
    <xf numFmtId="0" fontId="2" fillId="0" borderId="27" xfId="51" applyFont="1" applyBorder="1" applyAlignment="1" applyProtection="1">
      <alignment horizontal="left" vertical="center"/>
      <protection/>
    </xf>
    <xf numFmtId="0" fontId="7" fillId="0" borderId="54" xfId="51" applyFont="1" applyBorder="1" applyAlignment="1" applyProtection="1">
      <alignment horizontal="left" vertical="center"/>
      <protection/>
    </xf>
    <xf numFmtId="0" fontId="7" fillId="0" borderId="55" xfId="51" applyFont="1" applyBorder="1" applyAlignment="1" applyProtection="1">
      <alignment horizontal="left" vertical="center"/>
      <protection/>
    </xf>
    <xf numFmtId="0" fontId="7" fillId="0" borderId="56" xfId="51" applyFont="1" applyBorder="1" applyAlignment="1" applyProtection="1">
      <alignment horizontal="left" vertical="center"/>
      <protection/>
    </xf>
    <xf numFmtId="14" fontId="7" fillId="0" borderId="57" xfId="51" applyNumberFormat="1" applyFont="1" applyBorder="1" applyAlignment="1" applyProtection="1">
      <alignment horizontal="left" vertical="center"/>
      <protection/>
    </xf>
    <xf numFmtId="14" fontId="7" fillId="0" borderId="0" xfId="51" applyNumberFormat="1" applyFont="1" applyBorder="1" applyAlignment="1" applyProtection="1">
      <alignment horizontal="left" vertical="center"/>
      <protection/>
    </xf>
    <xf numFmtId="14" fontId="7" fillId="0" borderId="24" xfId="51" applyNumberFormat="1" applyFont="1" applyBorder="1" applyAlignment="1" applyProtection="1">
      <alignment horizontal="left" vertical="center"/>
      <protection/>
    </xf>
    <xf numFmtId="0" fontId="7" fillId="0" borderId="55" xfId="51" applyFont="1" applyBorder="1" applyAlignment="1" applyProtection="1">
      <alignment horizontal="center" vertical="center"/>
      <protection/>
    </xf>
    <xf numFmtId="0" fontId="7" fillId="0" borderId="56" xfId="51" applyFont="1" applyBorder="1" applyAlignment="1" applyProtection="1">
      <alignment horizontal="center" vertical="center"/>
      <protection/>
    </xf>
    <xf numFmtId="0" fontId="7" fillId="0" borderId="58" xfId="51" applyFont="1" applyBorder="1" applyAlignment="1" applyProtection="1">
      <alignment horizontal="left" vertical="center"/>
      <protection/>
    </xf>
    <xf numFmtId="0" fontId="7" fillId="0" borderId="59" xfId="51" applyFont="1" applyBorder="1" applyAlignment="1" applyProtection="1">
      <alignment horizontal="left" vertical="center"/>
      <protection/>
    </xf>
    <xf numFmtId="0" fontId="7" fillId="0" borderId="60" xfId="51" applyFont="1" applyBorder="1" applyAlignment="1" applyProtection="1">
      <alignment horizontal="left" vertical="center"/>
      <protection/>
    </xf>
    <xf numFmtId="0" fontId="2" fillId="33" borderId="0" xfId="51" applyFont="1" applyFill="1" applyBorder="1" applyAlignment="1" applyProtection="1">
      <alignment horizontal="center" vertical="center"/>
      <protection/>
    </xf>
    <xf numFmtId="0" fontId="6" fillId="46" borderId="20" xfId="51" applyFont="1" applyFill="1" applyBorder="1" applyAlignment="1" applyProtection="1">
      <alignment horizontal="center" vertical="center"/>
      <protection/>
    </xf>
    <xf numFmtId="0" fontId="6" fillId="46" borderId="21" xfId="51" applyFont="1" applyFill="1" applyBorder="1" applyAlignment="1" applyProtection="1">
      <alignment horizontal="center" vertical="center"/>
      <protection/>
    </xf>
    <xf numFmtId="0" fontId="6" fillId="46" borderId="22" xfId="51" applyFont="1" applyFill="1" applyBorder="1" applyAlignment="1" applyProtection="1">
      <alignment horizontal="center" vertical="center"/>
      <protection/>
    </xf>
    <xf numFmtId="0" fontId="6" fillId="46" borderId="26" xfId="51" applyFont="1" applyFill="1" applyBorder="1" applyAlignment="1" applyProtection="1">
      <alignment horizontal="center" vertical="center"/>
      <protection/>
    </xf>
    <xf numFmtId="0" fontId="6" fillId="46" borderId="16" xfId="51" applyFont="1" applyFill="1" applyBorder="1" applyAlignment="1" applyProtection="1">
      <alignment horizontal="center" vertical="center"/>
      <protection/>
    </xf>
    <xf numFmtId="0" fontId="6" fillId="46" borderId="17" xfId="51" applyFont="1" applyFill="1" applyBorder="1" applyAlignment="1" applyProtection="1">
      <alignment horizontal="center" vertical="center"/>
      <protection/>
    </xf>
    <xf numFmtId="0" fontId="6" fillId="47" borderId="20" xfId="51" applyFont="1" applyFill="1" applyBorder="1" applyAlignment="1" applyProtection="1">
      <alignment horizontal="center" vertical="center"/>
      <protection/>
    </xf>
    <xf numFmtId="0" fontId="6" fillId="47" borderId="21" xfId="51" applyFont="1" applyFill="1" applyBorder="1" applyAlignment="1" applyProtection="1">
      <alignment horizontal="center" vertical="center"/>
      <protection/>
    </xf>
    <xf numFmtId="0" fontId="6" fillId="47" borderId="22" xfId="51" applyFont="1" applyFill="1" applyBorder="1" applyAlignment="1" applyProtection="1">
      <alignment horizontal="center" vertical="center"/>
      <protection/>
    </xf>
    <xf numFmtId="0" fontId="6" fillId="47" borderId="26" xfId="51" applyFont="1" applyFill="1" applyBorder="1" applyAlignment="1" applyProtection="1">
      <alignment horizontal="center" vertical="center"/>
      <protection/>
    </xf>
    <xf numFmtId="0" fontId="6" fillId="47" borderId="16" xfId="51" applyFont="1" applyFill="1" applyBorder="1" applyAlignment="1" applyProtection="1">
      <alignment horizontal="center" vertical="center"/>
      <protection/>
    </xf>
    <xf numFmtId="0" fontId="6" fillId="47" borderId="17" xfId="51" applyFont="1" applyFill="1" applyBorder="1" applyAlignment="1" applyProtection="1">
      <alignment horizontal="center" vertical="center"/>
      <protection/>
    </xf>
    <xf numFmtId="0" fontId="9" fillId="33" borderId="23" xfId="51" applyFont="1" applyFill="1" applyBorder="1" applyAlignment="1" applyProtection="1">
      <alignment horizontal="center" vertical="center"/>
      <protection/>
    </xf>
    <xf numFmtId="0" fontId="9" fillId="33" borderId="0" xfId="51" applyFont="1" applyFill="1" applyBorder="1" applyAlignment="1" applyProtection="1">
      <alignment horizontal="center" vertical="center"/>
      <protection/>
    </xf>
    <xf numFmtId="0" fontId="9" fillId="33" borderId="24" xfId="51" applyFont="1" applyFill="1" applyBorder="1" applyAlignment="1" applyProtection="1">
      <alignment horizontal="center" vertical="center"/>
      <protection/>
    </xf>
    <xf numFmtId="0" fontId="2" fillId="0" borderId="14" xfId="51" applyFont="1" applyBorder="1" applyAlignment="1" applyProtection="1">
      <alignment horizontal="left" vertical="center"/>
      <protection/>
    </xf>
    <xf numFmtId="14" fontId="7" fillId="0" borderId="54" xfId="51" applyNumberFormat="1" applyFont="1" applyBorder="1" applyAlignment="1" applyProtection="1">
      <alignment horizontal="left" vertical="center"/>
      <protection/>
    </xf>
    <xf numFmtId="14" fontId="7" fillId="0" borderId="55" xfId="51" applyNumberFormat="1" applyFont="1" applyBorder="1" applyAlignment="1" applyProtection="1">
      <alignment horizontal="left" vertical="center"/>
      <protection/>
    </xf>
    <xf numFmtId="14" fontId="7" fillId="0" borderId="56" xfId="51" applyNumberFormat="1" applyFont="1" applyBorder="1" applyAlignment="1" applyProtection="1">
      <alignment horizontal="left" vertical="center"/>
      <protection/>
    </xf>
    <xf numFmtId="0" fontId="9" fillId="33" borderId="61" xfId="51" applyFont="1" applyFill="1" applyBorder="1" applyAlignment="1" applyProtection="1">
      <alignment horizontal="center" vertical="center"/>
      <protection/>
    </xf>
    <xf numFmtId="0" fontId="6" fillId="48" borderId="20" xfId="51" applyFont="1" applyFill="1" applyBorder="1" applyAlignment="1" applyProtection="1">
      <alignment horizontal="center" vertical="center"/>
      <protection/>
    </xf>
    <xf numFmtId="0" fontId="6" fillId="48" borderId="21" xfId="51" applyFont="1" applyFill="1" applyBorder="1" applyAlignment="1" applyProtection="1">
      <alignment horizontal="center" vertical="center"/>
      <protection/>
    </xf>
    <xf numFmtId="0" fontId="6" fillId="48" borderId="22" xfId="51" applyFont="1" applyFill="1" applyBorder="1" applyAlignment="1" applyProtection="1">
      <alignment horizontal="center" vertical="center"/>
      <protection/>
    </xf>
    <xf numFmtId="0" fontId="6" fillId="48" borderId="26" xfId="51" applyFont="1" applyFill="1" applyBorder="1" applyAlignment="1" applyProtection="1">
      <alignment horizontal="center" vertical="center"/>
      <protection/>
    </xf>
    <xf numFmtId="0" fontId="6" fillId="48" borderId="16" xfId="51" applyFont="1" applyFill="1" applyBorder="1" applyAlignment="1" applyProtection="1">
      <alignment horizontal="center" vertical="center"/>
      <protection/>
    </xf>
    <xf numFmtId="0" fontId="6" fillId="48" borderId="17" xfId="51" applyFont="1" applyFill="1" applyBorder="1" applyAlignment="1" applyProtection="1">
      <alignment horizontal="center" vertical="center"/>
      <protection/>
    </xf>
    <xf numFmtId="0" fontId="9" fillId="33" borderId="62" xfId="51" applyFont="1" applyFill="1" applyBorder="1" applyAlignment="1" applyProtection="1">
      <alignment horizontal="left" vertical="center"/>
      <protection/>
    </xf>
    <xf numFmtId="0" fontId="9" fillId="33" borderId="50" xfId="51" applyFont="1" applyFill="1" applyBorder="1" applyAlignment="1" applyProtection="1">
      <alignment horizontal="left" vertical="center"/>
      <protection/>
    </xf>
    <xf numFmtId="0" fontId="9" fillId="33" borderId="51" xfId="51" applyFont="1" applyFill="1" applyBorder="1" applyAlignment="1" applyProtection="1">
      <alignment horizontal="left" vertical="center"/>
      <protection/>
    </xf>
    <xf numFmtId="0" fontId="9" fillId="33" borderId="62" xfId="51" applyFont="1" applyFill="1" applyBorder="1" applyAlignment="1" applyProtection="1">
      <alignment horizontal="center" vertical="center"/>
      <protection/>
    </xf>
    <xf numFmtId="0" fontId="7" fillId="33" borderId="28" xfId="51" applyFont="1" applyFill="1" applyBorder="1" applyAlignment="1" applyProtection="1">
      <alignment horizontal="left" vertical="center"/>
      <protection/>
    </xf>
    <xf numFmtId="0" fontId="12" fillId="0" borderId="20" xfId="51" applyFont="1" applyFill="1" applyBorder="1" applyAlignment="1" applyProtection="1">
      <alignment horizontal="center" vertical="center"/>
      <protection/>
    </xf>
    <xf numFmtId="0" fontId="12" fillId="0" borderId="21" xfId="51" applyFont="1" applyFill="1" applyBorder="1" applyAlignment="1" applyProtection="1">
      <alignment horizontal="center" vertical="center"/>
      <protection/>
    </xf>
    <xf numFmtId="0" fontId="12" fillId="0" borderId="22" xfId="51" applyFont="1" applyFill="1" applyBorder="1" applyAlignment="1" applyProtection="1">
      <alignment horizontal="center" vertical="center"/>
      <protection/>
    </xf>
    <xf numFmtId="0" fontId="12" fillId="0" borderId="26" xfId="51" applyFont="1" applyFill="1" applyBorder="1" applyAlignment="1" applyProtection="1">
      <alignment horizontal="center" vertical="center"/>
      <protection/>
    </xf>
    <xf numFmtId="0" fontId="12" fillId="0" borderId="16" xfId="51" applyFont="1" applyFill="1" applyBorder="1" applyAlignment="1" applyProtection="1">
      <alignment horizontal="center" vertical="center"/>
      <protection/>
    </xf>
    <xf numFmtId="0" fontId="12" fillId="0" borderId="17" xfId="51" applyFont="1" applyFill="1" applyBorder="1" applyAlignment="1" applyProtection="1">
      <alignment horizontal="center" vertical="center"/>
      <protection/>
    </xf>
    <xf numFmtId="0" fontId="14" fillId="33" borderId="63" xfId="51" applyFont="1" applyFill="1" applyBorder="1" applyAlignment="1" applyProtection="1">
      <alignment horizontal="right" vertical="center"/>
      <protection/>
    </xf>
    <xf numFmtId="0" fontId="14" fillId="33" borderId="21" xfId="51" applyFont="1" applyFill="1" applyBorder="1" applyAlignment="1" applyProtection="1">
      <alignment horizontal="right" vertical="center"/>
      <protection/>
    </xf>
    <xf numFmtId="0" fontId="14" fillId="33" borderId="64" xfId="51" applyFont="1" applyFill="1" applyBorder="1" applyAlignment="1" applyProtection="1">
      <alignment horizontal="right" vertical="center"/>
      <protection/>
    </xf>
    <xf numFmtId="0" fontId="14" fillId="33" borderId="65" xfId="51" applyFont="1" applyFill="1" applyBorder="1" applyAlignment="1" applyProtection="1">
      <alignment horizontal="right" vertical="center"/>
      <protection/>
    </xf>
    <xf numFmtId="0" fontId="14" fillId="33" borderId="21" xfId="51" applyFont="1" applyFill="1" applyBorder="1" applyAlignment="1" applyProtection="1">
      <alignment horizontal="center" vertical="center"/>
      <protection/>
    </xf>
    <xf numFmtId="0" fontId="14" fillId="33" borderId="65" xfId="51" applyFont="1" applyFill="1" applyBorder="1" applyAlignment="1" applyProtection="1">
      <alignment horizontal="center" vertical="center"/>
      <protection/>
    </xf>
    <xf numFmtId="0" fontId="14" fillId="33" borderId="21" xfId="51" applyFont="1" applyFill="1" applyBorder="1" applyAlignment="1" applyProtection="1">
      <alignment horizontal="left" vertical="center"/>
      <protection/>
    </xf>
    <xf numFmtId="0" fontId="14" fillId="33" borderId="66" xfId="51" applyFont="1" applyFill="1" applyBorder="1" applyAlignment="1" applyProtection="1">
      <alignment horizontal="left" vertical="center"/>
      <protection/>
    </xf>
    <xf numFmtId="0" fontId="14" fillId="33" borderId="65" xfId="51" applyFont="1" applyFill="1" applyBorder="1" applyAlignment="1" applyProtection="1">
      <alignment horizontal="left" vertical="center"/>
      <protection/>
    </xf>
    <xf numFmtId="0" fontId="14" fillId="33" borderId="67" xfId="51" applyFont="1" applyFill="1" applyBorder="1" applyAlignment="1" applyProtection="1">
      <alignment horizontal="left" vertical="center"/>
      <protection/>
    </xf>
    <xf numFmtId="0" fontId="7" fillId="33" borderId="28" xfId="51" applyFont="1" applyFill="1" applyBorder="1" applyAlignment="1" applyProtection="1">
      <alignment horizontal="left"/>
      <protection/>
    </xf>
    <xf numFmtId="0" fontId="7" fillId="33" borderId="29" xfId="51" applyFont="1" applyFill="1" applyBorder="1" applyAlignment="1" applyProtection="1">
      <alignment horizontal="left"/>
      <protection/>
    </xf>
    <xf numFmtId="0" fontId="7" fillId="33" borderId="35" xfId="51" applyFont="1" applyFill="1" applyBorder="1" applyAlignment="1" applyProtection="1">
      <alignment horizontal="left"/>
      <protection/>
    </xf>
    <xf numFmtId="0" fontId="0" fillId="33" borderId="0" xfId="51" applyFont="1" applyFill="1" applyBorder="1" applyAlignment="1" applyProtection="1">
      <alignment horizontal="center" vertical="center"/>
      <protection/>
    </xf>
    <xf numFmtId="0" fontId="4" fillId="33" borderId="0" xfId="51" applyFont="1" applyFill="1" applyBorder="1" applyAlignment="1" applyProtection="1">
      <alignment horizontal="left" vertical="center"/>
      <protection/>
    </xf>
    <xf numFmtId="0" fontId="15" fillId="0" borderId="68" xfId="51" applyFont="1" applyFill="1" applyBorder="1" applyAlignment="1" applyProtection="1">
      <alignment horizontal="center" vertical="center"/>
      <protection/>
    </xf>
    <xf numFmtId="0" fontId="15" fillId="0" borderId="69" xfId="51" applyFont="1" applyFill="1" applyBorder="1" applyAlignment="1" applyProtection="1">
      <alignment horizontal="center" vertical="center"/>
      <protection/>
    </xf>
    <xf numFmtId="0" fontId="15" fillId="0" borderId="70" xfId="51" applyFont="1" applyFill="1" applyBorder="1" applyAlignment="1" applyProtection="1">
      <alignment horizontal="center" vertical="center"/>
      <protection/>
    </xf>
    <xf numFmtId="0" fontId="13" fillId="33" borderId="28" xfId="51" applyFont="1" applyFill="1" applyBorder="1" applyAlignment="1" applyProtection="1">
      <alignment horizontal="left" vertical="center"/>
      <protection/>
    </xf>
    <xf numFmtId="0" fontId="13" fillId="33" borderId="29" xfId="51" applyFont="1" applyFill="1" applyBorder="1" applyAlignment="1" applyProtection="1">
      <alignment horizontal="left" vertical="center"/>
      <protection/>
    </xf>
    <xf numFmtId="0" fontId="13" fillId="33" borderId="35" xfId="51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 applyProtection="1">
      <alignment horizontal="left" vertical="center"/>
      <protection locked="0"/>
    </xf>
    <xf numFmtId="0" fontId="7" fillId="33" borderId="29" xfId="0" applyFont="1" applyFill="1" applyBorder="1" applyAlignment="1" applyProtection="1">
      <alignment horizontal="left" vertical="center"/>
      <protection locked="0"/>
    </xf>
    <xf numFmtId="0" fontId="7" fillId="33" borderId="35" xfId="0" applyFont="1" applyFill="1" applyBorder="1" applyAlignment="1" applyProtection="1">
      <alignment horizontal="left" vertical="center"/>
      <protection locked="0"/>
    </xf>
    <xf numFmtId="0" fontId="7" fillId="0" borderId="54" xfId="0" applyFont="1" applyBorder="1" applyAlignment="1" applyProtection="1">
      <alignment horizontal="left" vertical="center"/>
      <protection locked="0"/>
    </xf>
    <xf numFmtId="0" fontId="7" fillId="0" borderId="55" xfId="0" applyFont="1" applyBorder="1" applyAlignment="1" applyProtection="1">
      <alignment horizontal="left" vertical="center"/>
      <protection locked="0"/>
    </xf>
    <xf numFmtId="0" fontId="7" fillId="0" borderId="56" xfId="0" applyFont="1" applyBorder="1" applyAlignment="1" applyProtection="1">
      <alignment horizontal="left" vertical="center"/>
      <protection locked="0"/>
    </xf>
    <xf numFmtId="14" fontId="7" fillId="0" borderId="54" xfId="0" applyNumberFormat="1" applyFont="1" applyBorder="1" applyAlignment="1" applyProtection="1">
      <alignment horizontal="left" vertical="center"/>
      <protection locked="0"/>
    </xf>
    <xf numFmtId="14" fontId="7" fillId="0" borderId="55" xfId="0" applyNumberFormat="1" applyFont="1" applyBorder="1" applyAlignment="1" applyProtection="1">
      <alignment horizontal="left" vertical="center"/>
      <protection locked="0"/>
    </xf>
    <xf numFmtId="14" fontId="7" fillId="0" borderId="56" xfId="0" applyNumberFormat="1" applyFont="1" applyBorder="1" applyAlignment="1" applyProtection="1">
      <alignment horizontal="left" vertical="center"/>
      <protection locked="0"/>
    </xf>
    <xf numFmtId="0" fontId="7" fillId="0" borderId="58" xfId="0" applyFont="1" applyBorder="1" applyAlignment="1" applyProtection="1">
      <alignment horizontal="left" vertical="center"/>
      <protection locked="0"/>
    </xf>
    <xf numFmtId="0" fontId="7" fillId="0" borderId="59" xfId="0" applyFont="1" applyBorder="1" applyAlignment="1" applyProtection="1">
      <alignment horizontal="left" vertical="center"/>
      <protection locked="0"/>
    </xf>
    <xf numFmtId="0" fontId="7" fillId="0" borderId="60" xfId="0" applyFont="1" applyBorder="1" applyAlignment="1" applyProtection="1">
      <alignment horizontal="left" vertical="center"/>
      <protection locked="0"/>
    </xf>
    <xf numFmtId="0" fontId="13" fillId="33" borderId="28" xfId="0" applyFont="1" applyFill="1" applyBorder="1" applyAlignment="1" applyProtection="1">
      <alignment horizontal="left" vertical="center"/>
      <protection locked="0"/>
    </xf>
    <xf numFmtId="0" fontId="13" fillId="33" borderId="29" xfId="0" applyFont="1" applyFill="1" applyBorder="1" applyAlignment="1" applyProtection="1">
      <alignment horizontal="left" vertical="center"/>
      <protection locked="0"/>
    </xf>
    <xf numFmtId="0" fontId="13" fillId="33" borderId="35" xfId="0" applyFont="1" applyFill="1" applyBorder="1" applyAlignment="1" applyProtection="1">
      <alignment horizontal="left" vertical="center"/>
      <protection locked="0"/>
    </xf>
    <xf numFmtId="0" fontId="7" fillId="33" borderId="28" xfId="0" applyFont="1" applyFill="1" applyBorder="1" applyAlignment="1" applyProtection="1">
      <alignment horizontal="left"/>
      <protection locked="0"/>
    </xf>
    <xf numFmtId="0" fontId="7" fillId="33" borderId="29" xfId="0" applyFont="1" applyFill="1" applyBorder="1" applyAlignment="1" applyProtection="1">
      <alignment horizontal="left"/>
      <protection locked="0"/>
    </xf>
    <xf numFmtId="0" fontId="7" fillId="33" borderId="35" xfId="0" applyFont="1" applyFill="1" applyBorder="1" applyAlignment="1" applyProtection="1">
      <alignment horizontal="left"/>
      <protection locked="0"/>
    </xf>
    <xf numFmtId="0" fontId="6" fillId="48" borderId="20" xfId="0" applyFont="1" applyFill="1" applyBorder="1" applyAlignment="1">
      <alignment horizontal="center" vertical="center"/>
    </xf>
    <xf numFmtId="0" fontId="6" fillId="48" borderId="21" xfId="0" applyFont="1" applyFill="1" applyBorder="1" applyAlignment="1">
      <alignment horizontal="center" vertical="center"/>
    </xf>
    <xf numFmtId="0" fontId="6" fillId="48" borderId="22" xfId="0" applyFont="1" applyFill="1" applyBorder="1" applyAlignment="1">
      <alignment horizontal="center" vertical="center"/>
    </xf>
    <xf numFmtId="0" fontId="6" fillId="48" borderId="26" xfId="0" applyFont="1" applyFill="1" applyBorder="1" applyAlignment="1">
      <alignment horizontal="center" vertical="center"/>
    </xf>
    <xf numFmtId="0" fontId="6" fillId="48" borderId="16" xfId="0" applyFont="1" applyFill="1" applyBorder="1" applyAlignment="1">
      <alignment horizontal="center" vertical="center"/>
    </xf>
    <xf numFmtId="0" fontId="6" fillId="48" borderId="17" xfId="0" applyFont="1" applyFill="1" applyBorder="1" applyAlignment="1">
      <alignment horizontal="center" vertical="center"/>
    </xf>
    <xf numFmtId="0" fontId="14" fillId="33" borderId="63" xfId="0" applyFont="1" applyFill="1" applyBorder="1" applyAlignment="1" applyProtection="1">
      <alignment horizontal="right" vertical="center"/>
      <protection/>
    </xf>
    <xf numFmtId="0" fontId="14" fillId="33" borderId="21" xfId="0" applyFont="1" applyFill="1" applyBorder="1" applyAlignment="1" applyProtection="1">
      <alignment horizontal="right" vertical="center"/>
      <protection/>
    </xf>
    <xf numFmtId="0" fontId="14" fillId="33" borderId="64" xfId="0" applyFont="1" applyFill="1" applyBorder="1" applyAlignment="1" applyProtection="1">
      <alignment horizontal="right" vertical="center"/>
      <protection/>
    </xf>
    <xf numFmtId="0" fontId="14" fillId="33" borderId="65" xfId="0" applyFont="1" applyFill="1" applyBorder="1" applyAlignment="1" applyProtection="1">
      <alignment horizontal="right" vertical="center"/>
      <protection/>
    </xf>
    <xf numFmtId="0" fontId="14" fillId="33" borderId="21" xfId="0" applyFont="1" applyFill="1" applyBorder="1" applyAlignment="1" applyProtection="1">
      <alignment horizontal="center" vertical="center"/>
      <protection/>
    </xf>
    <xf numFmtId="0" fontId="14" fillId="33" borderId="65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15" fillId="0" borderId="68" xfId="0" applyFont="1" applyFill="1" applyBorder="1" applyAlignment="1" applyProtection="1">
      <alignment horizontal="center" vertical="center"/>
      <protection/>
    </xf>
    <xf numFmtId="0" fontId="15" fillId="0" borderId="69" xfId="0" applyFont="1" applyFill="1" applyBorder="1" applyAlignment="1" applyProtection="1">
      <alignment horizontal="center" vertical="center"/>
      <protection/>
    </xf>
    <xf numFmtId="0" fontId="15" fillId="0" borderId="70" xfId="0" applyFont="1" applyFill="1" applyBorder="1" applyAlignment="1" applyProtection="1">
      <alignment horizontal="center" vertical="center"/>
      <protection/>
    </xf>
    <xf numFmtId="0" fontId="7" fillId="0" borderId="54" xfId="0" applyNumberFormat="1" applyFont="1" applyBorder="1" applyAlignment="1" applyProtection="1">
      <alignment horizontal="left" vertical="center"/>
      <protection locked="0"/>
    </xf>
    <xf numFmtId="0" fontId="7" fillId="0" borderId="55" xfId="0" applyNumberFormat="1" applyFont="1" applyBorder="1" applyAlignment="1" applyProtection="1">
      <alignment horizontal="left" vertical="center"/>
      <protection locked="0"/>
    </xf>
    <xf numFmtId="0" fontId="7" fillId="0" borderId="56" xfId="0" applyNumberFormat="1" applyFont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horizontal="left" vertical="center"/>
      <protection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4" fillId="33" borderId="21" xfId="0" applyFont="1" applyFill="1" applyBorder="1" applyAlignment="1" applyProtection="1">
      <alignment horizontal="left" vertical="center"/>
      <protection/>
    </xf>
    <xf numFmtId="0" fontId="14" fillId="33" borderId="66" xfId="0" applyFont="1" applyFill="1" applyBorder="1" applyAlignment="1" applyProtection="1">
      <alignment horizontal="left" vertical="center"/>
      <protection/>
    </xf>
    <xf numFmtId="0" fontId="14" fillId="33" borderId="65" xfId="0" applyFont="1" applyFill="1" applyBorder="1" applyAlignment="1" applyProtection="1">
      <alignment horizontal="left" vertical="center"/>
      <protection/>
    </xf>
    <xf numFmtId="0" fontId="14" fillId="33" borderId="67" xfId="0" applyFont="1" applyFill="1" applyBorder="1" applyAlignment="1" applyProtection="1">
      <alignment horizontal="left" vertical="center"/>
      <protection/>
    </xf>
    <xf numFmtId="0" fontId="6" fillId="47" borderId="20" xfId="0" applyFont="1" applyFill="1" applyBorder="1" applyAlignment="1">
      <alignment horizontal="center" vertical="center"/>
    </xf>
    <xf numFmtId="0" fontId="6" fillId="47" borderId="21" xfId="0" applyFont="1" applyFill="1" applyBorder="1" applyAlignment="1">
      <alignment horizontal="center" vertical="center"/>
    </xf>
    <xf numFmtId="0" fontId="6" fillId="47" borderId="22" xfId="0" applyFont="1" applyFill="1" applyBorder="1" applyAlignment="1">
      <alignment horizontal="center" vertical="center"/>
    </xf>
    <xf numFmtId="0" fontId="6" fillId="47" borderId="26" xfId="0" applyFont="1" applyFill="1" applyBorder="1" applyAlignment="1">
      <alignment horizontal="center" vertical="center"/>
    </xf>
    <xf numFmtId="0" fontId="6" fillId="47" borderId="16" xfId="0" applyFont="1" applyFill="1" applyBorder="1" applyAlignment="1">
      <alignment horizontal="center" vertical="center"/>
    </xf>
    <xf numFmtId="0" fontId="6" fillId="47" borderId="17" xfId="0" applyFont="1" applyFill="1" applyBorder="1" applyAlignment="1">
      <alignment horizontal="center" vertical="center"/>
    </xf>
    <xf numFmtId="0" fontId="6" fillId="46" borderId="20" xfId="0" applyFont="1" applyFill="1" applyBorder="1" applyAlignment="1">
      <alignment horizontal="center" vertical="center"/>
    </xf>
    <xf numFmtId="0" fontId="6" fillId="46" borderId="21" xfId="0" applyFont="1" applyFill="1" applyBorder="1" applyAlignment="1">
      <alignment horizontal="center" vertical="center"/>
    </xf>
    <xf numFmtId="0" fontId="6" fillId="46" borderId="22" xfId="0" applyFont="1" applyFill="1" applyBorder="1" applyAlignment="1">
      <alignment horizontal="center" vertical="center"/>
    </xf>
    <xf numFmtId="0" fontId="6" fillId="46" borderId="26" xfId="0" applyFont="1" applyFill="1" applyBorder="1" applyAlignment="1">
      <alignment horizontal="center" vertical="center"/>
    </xf>
    <xf numFmtId="0" fontId="6" fillId="46" borderId="16" xfId="0" applyFont="1" applyFill="1" applyBorder="1" applyAlignment="1">
      <alignment horizontal="center" vertical="center"/>
    </xf>
    <xf numFmtId="0" fontId="6" fillId="46" borderId="17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14" fontId="7" fillId="0" borderId="57" xfId="0" applyNumberFormat="1" applyFont="1" applyBorder="1" applyAlignment="1" applyProtection="1">
      <alignment horizontal="left" vertical="center"/>
      <protection locked="0"/>
    </xf>
    <xf numFmtId="14" fontId="7" fillId="0" borderId="0" xfId="0" applyNumberFormat="1" applyFont="1" applyBorder="1" applyAlignment="1" applyProtection="1">
      <alignment horizontal="left" vertical="center"/>
      <protection locked="0"/>
    </xf>
    <xf numFmtId="14" fontId="7" fillId="0" borderId="24" xfId="0" applyNumberFormat="1" applyFont="1" applyBorder="1" applyAlignment="1" applyProtection="1">
      <alignment horizontal="left" vertical="center"/>
      <protection locked="0"/>
    </xf>
    <xf numFmtId="0" fontId="2" fillId="0" borderId="49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2" fillId="33" borderId="0" xfId="0" applyFont="1" applyFill="1" applyBorder="1" applyAlignment="1" applyProtection="1">
      <alignment horizontal="center" vertical="center"/>
      <protection/>
    </xf>
    <xf numFmtId="0" fontId="99" fillId="33" borderId="0" xfId="0" applyFont="1" applyFill="1" applyAlignment="1" applyProtection="1">
      <alignment horizontal="center" vertical="center"/>
      <protection/>
    </xf>
    <xf numFmtId="0" fontId="7" fillId="0" borderId="47" xfId="0" applyFont="1" applyBorder="1" applyAlignment="1" applyProtection="1">
      <alignment horizontal="left" vertical="center"/>
      <protection locked="0"/>
    </xf>
    <xf numFmtId="0" fontId="7" fillId="0" borderId="45" xfId="0" applyFont="1" applyBorder="1" applyAlignment="1" applyProtection="1">
      <alignment horizontal="left" vertical="center"/>
      <protection locked="0"/>
    </xf>
    <xf numFmtId="0" fontId="7" fillId="0" borderId="46" xfId="0" applyFont="1" applyBorder="1" applyAlignment="1" applyProtection="1">
      <alignment horizontal="left" vertical="center"/>
      <protection locked="0"/>
    </xf>
    <xf numFmtId="0" fontId="2" fillId="33" borderId="0" xfId="0" applyFont="1" applyFill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9" fillId="45" borderId="0" xfId="0" applyFont="1" applyFill="1" applyAlignment="1">
      <alignment horizontal="center" vertical="center" wrapText="1"/>
    </xf>
    <xf numFmtId="0" fontId="5" fillId="21" borderId="0" xfId="0" applyFont="1" applyFill="1" applyAlignment="1">
      <alignment horizontal="center" vertical="center" wrapText="1"/>
    </xf>
    <xf numFmtId="0" fontId="5" fillId="21" borderId="0" xfId="0" applyFont="1" applyFill="1" applyAlignment="1">
      <alignment horizontal="center"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5" fillId="39" borderId="0" xfId="0" applyFont="1" applyFill="1" applyAlignment="1">
      <alignment horizontal="center" vertical="center" wrapText="1"/>
    </xf>
    <xf numFmtId="0" fontId="5" fillId="36" borderId="0" xfId="0" applyFont="1" applyFill="1" applyAlignment="1">
      <alignment horizontal="center" vertical="center"/>
    </xf>
    <xf numFmtId="0" fontId="7" fillId="33" borderId="16" xfId="0" applyFont="1" applyFill="1" applyBorder="1" applyAlignment="1">
      <alignment horizontal="left" vertical="top"/>
    </xf>
    <xf numFmtId="0" fontId="7" fillId="33" borderId="17" xfId="0" applyFont="1" applyFill="1" applyBorder="1" applyAlignment="1">
      <alignment horizontal="left" vertical="top"/>
    </xf>
    <xf numFmtId="1" fontId="7" fillId="33" borderId="16" xfId="0" applyNumberFormat="1" applyFont="1" applyFill="1" applyBorder="1" applyAlignment="1">
      <alignment horizontal="left" vertical="top"/>
    </xf>
    <xf numFmtId="1" fontId="7" fillId="33" borderId="17" xfId="0" applyNumberFormat="1" applyFont="1" applyFill="1" applyBorder="1" applyAlignment="1">
      <alignment horizontal="left" vertical="top"/>
    </xf>
    <xf numFmtId="0" fontId="5" fillId="42" borderId="0" xfId="0" applyFont="1" applyFill="1" applyAlignment="1">
      <alignment horizontal="center" vertical="center" wrapText="1"/>
    </xf>
    <xf numFmtId="0" fontId="5" fillId="43" borderId="0" xfId="0" applyFont="1" applyFill="1" applyAlignment="1">
      <alignment horizontal="center" vertical="center" wrapText="1"/>
    </xf>
    <xf numFmtId="0" fontId="7" fillId="33" borderId="28" xfId="51" applyFont="1" applyFill="1" applyBorder="1" applyAlignment="1" applyProtection="1">
      <alignment horizontal="left" vertical="center"/>
      <protection locked="0"/>
    </xf>
    <xf numFmtId="0" fontId="7" fillId="33" borderId="29" xfId="51" applyFont="1" applyFill="1" applyBorder="1" applyAlignment="1" applyProtection="1">
      <alignment horizontal="left" vertical="center"/>
      <protection locked="0"/>
    </xf>
    <xf numFmtId="0" fontId="7" fillId="33" borderId="35" xfId="51" applyFont="1" applyFill="1" applyBorder="1" applyAlignment="1" applyProtection="1">
      <alignment horizontal="left" vertical="center"/>
      <protection locked="0"/>
    </xf>
    <xf numFmtId="0" fontId="13" fillId="33" borderId="28" xfId="51" applyFont="1" applyFill="1" applyBorder="1" applyAlignment="1" applyProtection="1">
      <alignment horizontal="left" vertical="center"/>
      <protection locked="0"/>
    </xf>
    <xf numFmtId="0" fontId="13" fillId="33" borderId="29" xfId="51" applyFont="1" applyFill="1" applyBorder="1" applyAlignment="1" applyProtection="1">
      <alignment horizontal="left" vertical="center"/>
      <protection locked="0"/>
    </xf>
    <xf numFmtId="0" fontId="13" fillId="33" borderId="35" xfId="51" applyFont="1" applyFill="1" applyBorder="1" applyAlignment="1" applyProtection="1">
      <alignment horizontal="left" vertical="center"/>
      <protection locked="0"/>
    </xf>
    <xf numFmtId="0" fontId="7" fillId="33" borderId="28" xfId="51" applyFont="1" applyFill="1" applyBorder="1" applyAlignment="1" applyProtection="1">
      <alignment horizontal="left"/>
      <protection locked="0"/>
    </xf>
    <xf numFmtId="0" fontId="7" fillId="33" borderId="29" xfId="51" applyFont="1" applyFill="1" applyBorder="1" applyAlignment="1" applyProtection="1">
      <alignment horizontal="left"/>
      <protection locked="0"/>
    </xf>
    <xf numFmtId="0" fontId="7" fillId="33" borderId="35" xfId="51" applyFont="1" applyFill="1" applyBorder="1" applyAlignment="1" applyProtection="1">
      <alignment horizontal="left"/>
      <protection locked="0"/>
    </xf>
    <xf numFmtId="0" fontId="9" fillId="33" borderId="0" xfId="51" applyFont="1" applyFill="1" applyBorder="1" applyAlignment="1" applyProtection="1">
      <alignment horizontal="center" vertical="center"/>
      <protection locked="0"/>
    </xf>
    <xf numFmtId="0" fontId="7" fillId="0" borderId="58" xfId="51" applyFont="1" applyBorder="1" applyAlignment="1" applyProtection="1">
      <alignment horizontal="left" vertical="center"/>
      <protection locked="0"/>
    </xf>
    <xf numFmtId="0" fontId="7" fillId="0" borderId="59" xfId="51" applyFont="1" applyBorder="1" applyAlignment="1" applyProtection="1">
      <alignment horizontal="left" vertical="center"/>
      <protection locked="0"/>
    </xf>
    <xf numFmtId="0" fontId="7" fillId="0" borderId="60" xfId="51" applyFont="1" applyBorder="1" applyAlignment="1" applyProtection="1">
      <alignment horizontal="left" vertical="center"/>
      <protection locked="0"/>
    </xf>
    <xf numFmtId="0" fontId="12" fillId="0" borderId="20" xfId="51" applyFont="1" applyFill="1" applyBorder="1" applyAlignment="1">
      <alignment horizontal="center" vertical="center"/>
      <protection/>
    </xf>
    <xf numFmtId="0" fontId="12" fillId="0" borderId="21" xfId="51" applyFont="1" applyFill="1" applyBorder="1" applyAlignment="1">
      <alignment horizontal="center" vertical="center"/>
      <protection/>
    </xf>
    <xf numFmtId="0" fontId="12" fillId="0" borderId="22" xfId="51" applyFont="1" applyFill="1" applyBorder="1" applyAlignment="1">
      <alignment horizontal="center" vertical="center"/>
      <protection/>
    </xf>
    <xf numFmtId="0" fontId="12" fillId="0" borderId="23" xfId="51" applyFont="1" applyFill="1" applyBorder="1" applyAlignment="1">
      <alignment horizontal="center" vertical="center"/>
      <protection/>
    </xf>
    <xf numFmtId="0" fontId="12" fillId="0" borderId="0" xfId="51" applyFont="1" applyFill="1" applyBorder="1" applyAlignment="1">
      <alignment horizontal="center" vertical="center"/>
      <protection/>
    </xf>
    <xf numFmtId="0" fontId="12" fillId="0" borderId="24" xfId="51" applyFont="1" applyFill="1" applyBorder="1" applyAlignment="1">
      <alignment horizontal="center" vertical="center"/>
      <protection/>
    </xf>
    <xf numFmtId="0" fontId="7" fillId="0" borderId="31" xfId="51" applyFont="1" applyBorder="1" applyAlignment="1" applyProtection="1">
      <alignment horizontal="left" vertical="center"/>
      <protection/>
    </xf>
    <xf numFmtId="0" fontId="7" fillId="0" borderId="0" xfId="51" applyFont="1" applyBorder="1" applyAlignment="1" applyProtection="1">
      <alignment horizontal="left" vertical="center"/>
      <protection/>
    </xf>
    <xf numFmtId="0" fontId="7" fillId="0" borderId="55" xfId="51" applyFont="1" applyBorder="1" applyAlignment="1" applyProtection="1">
      <alignment horizontal="left" vertical="center"/>
      <protection locked="0"/>
    </xf>
    <xf numFmtId="0" fontId="7" fillId="0" borderId="56" xfId="51" applyFont="1" applyBorder="1" applyAlignment="1" applyProtection="1">
      <alignment horizontal="left" vertical="center"/>
      <protection locked="0"/>
    </xf>
    <xf numFmtId="0" fontId="10" fillId="46" borderId="20" xfId="51" applyFont="1" applyFill="1" applyBorder="1" applyAlignment="1" applyProtection="1">
      <alignment horizontal="center" vertical="center"/>
      <protection/>
    </xf>
    <xf numFmtId="0" fontId="10" fillId="46" borderId="21" xfId="51" applyFont="1" applyFill="1" applyBorder="1" applyAlignment="1" applyProtection="1">
      <alignment horizontal="center" vertical="center"/>
      <protection/>
    </xf>
    <xf numFmtId="0" fontId="10" fillId="46" borderId="22" xfId="51" applyFont="1" applyFill="1" applyBorder="1" applyAlignment="1" applyProtection="1">
      <alignment horizontal="center" vertical="center"/>
      <protection/>
    </xf>
    <xf numFmtId="0" fontId="10" fillId="46" borderId="26" xfId="51" applyFont="1" applyFill="1" applyBorder="1" applyAlignment="1" applyProtection="1">
      <alignment horizontal="center" vertical="center"/>
      <protection/>
    </xf>
    <xf numFmtId="0" fontId="10" fillId="46" borderId="16" xfId="51" applyFont="1" applyFill="1" applyBorder="1" applyAlignment="1" applyProtection="1">
      <alignment horizontal="center" vertical="center"/>
      <protection/>
    </xf>
    <xf numFmtId="0" fontId="10" fillId="46" borderId="17" xfId="51" applyFont="1" applyFill="1" applyBorder="1" applyAlignment="1" applyProtection="1">
      <alignment horizontal="center" vertical="center"/>
      <protection/>
    </xf>
    <xf numFmtId="0" fontId="27" fillId="48" borderId="0" xfId="51" applyFont="1" applyFill="1" applyBorder="1" applyAlignment="1" applyProtection="1">
      <alignment horizontal="left" vertical="top" wrapText="1"/>
      <protection/>
    </xf>
    <xf numFmtId="0" fontId="28" fillId="48" borderId="0" xfId="51" applyFont="1" applyFill="1" applyBorder="1" applyAlignment="1" applyProtection="1">
      <alignment horizontal="left" vertical="top"/>
      <protection/>
    </xf>
    <xf numFmtId="14" fontId="7" fillId="0" borderId="54" xfId="51" applyNumberFormat="1" applyFont="1" applyBorder="1" applyAlignment="1" applyProtection="1">
      <alignment horizontal="left" vertical="center"/>
      <protection locked="0"/>
    </xf>
    <xf numFmtId="14" fontId="7" fillId="0" borderId="55" xfId="51" applyNumberFormat="1" applyFont="1" applyBorder="1" applyAlignment="1" applyProtection="1">
      <alignment horizontal="left" vertical="center"/>
      <protection locked="0"/>
    </xf>
    <xf numFmtId="14" fontId="7" fillId="0" borderId="56" xfId="51" applyNumberFormat="1" applyFont="1" applyBorder="1" applyAlignment="1" applyProtection="1">
      <alignment horizontal="left" vertical="center"/>
      <protection locked="0"/>
    </xf>
    <xf numFmtId="0" fontId="7" fillId="33" borderId="33" xfId="51" applyFont="1" applyFill="1" applyBorder="1" applyAlignment="1" applyProtection="1">
      <alignment horizontal="left"/>
      <protection/>
    </xf>
    <xf numFmtId="0" fontId="7" fillId="33" borderId="71" xfId="51" applyFont="1" applyFill="1" applyBorder="1" applyAlignment="1" applyProtection="1">
      <alignment horizontal="left"/>
      <protection/>
    </xf>
    <xf numFmtId="0" fontId="7" fillId="0" borderId="72" xfId="51" applyFont="1" applyBorder="1" applyAlignment="1" applyProtection="1">
      <alignment horizontal="left" vertical="center"/>
      <protection/>
    </xf>
    <xf numFmtId="0" fontId="7" fillId="0" borderId="73" xfId="51" applyFont="1" applyBorder="1" applyAlignment="1" applyProtection="1">
      <alignment horizontal="left" vertical="center"/>
      <protection/>
    </xf>
    <xf numFmtId="0" fontId="7" fillId="0" borderId="74" xfId="51" applyFont="1" applyBorder="1" applyAlignment="1" applyProtection="1">
      <alignment horizontal="left" vertical="center"/>
      <protection/>
    </xf>
    <xf numFmtId="0" fontId="9" fillId="45" borderId="0" xfId="51" applyFont="1" applyFill="1" applyAlignment="1">
      <alignment horizontal="center" vertical="center" wrapText="1"/>
      <protection/>
    </xf>
    <xf numFmtId="0" fontId="2" fillId="33" borderId="0" xfId="51" applyFont="1" applyFill="1" applyAlignment="1">
      <alignment horizontal="center" vertical="center"/>
      <protection/>
    </xf>
    <xf numFmtId="0" fontId="99" fillId="33" borderId="0" xfId="51" applyFont="1" applyFill="1" applyAlignment="1" applyProtection="1">
      <alignment horizontal="center" vertical="center"/>
      <protection/>
    </xf>
    <xf numFmtId="0" fontId="5" fillId="21" borderId="0" xfId="51" applyFont="1" applyFill="1" applyAlignment="1">
      <alignment horizontal="center" vertical="center" wrapText="1"/>
      <protection/>
    </xf>
    <xf numFmtId="0" fontId="5" fillId="21" borderId="0" xfId="51" applyFont="1" applyFill="1" applyAlignment="1">
      <alignment horizontal="center" vertical="center"/>
      <protection/>
    </xf>
    <xf numFmtId="0" fontId="5" fillId="36" borderId="0" xfId="51" applyFont="1" applyFill="1" applyAlignment="1">
      <alignment horizontal="center" vertical="center"/>
      <protection/>
    </xf>
    <xf numFmtId="0" fontId="5" fillId="43" borderId="0" xfId="51" applyFont="1" applyFill="1" applyAlignment="1">
      <alignment horizontal="center" vertical="center" wrapText="1"/>
      <protection/>
    </xf>
    <xf numFmtId="0" fontId="5" fillId="44" borderId="0" xfId="51" applyFont="1" applyFill="1" applyAlignment="1">
      <alignment horizontal="center" vertical="center" wrapText="1"/>
      <protection/>
    </xf>
    <xf numFmtId="0" fontId="5" fillId="42" borderId="0" xfId="51" applyFont="1" applyFill="1" applyAlignment="1">
      <alignment horizontal="center" vertical="center" wrapText="1"/>
      <protection/>
    </xf>
    <xf numFmtId="0" fontId="7" fillId="0" borderId="54" xfId="51" applyFont="1" applyBorder="1" applyAlignment="1" applyProtection="1">
      <alignment horizontal="left" vertical="center"/>
      <protection locked="0"/>
    </xf>
    <xf numFmtId="0" fontId="7" fillId="33" borderId="16" xfId="51" applyFont="1" applyFill="1" applyBorder="1" applyAlignment="1">
      <alignment horizontal="left" vertical="center"/>
      <protection/>
    </xf>
    <xf numFmtId="0" fontId="7" fillId="33" borderId="17" xfId="51" applyFont="1" applyFill="1" applyBorder="1" applyAlignment="1">
      <alignment horizontal="left" vertical="center"/>
      <protection/>
    </xf>
    <xf numFmtId="1" fontId="7" fillId="33" borderId="16" xfId="51" applyNumberFormat="1" applyFont="1" applyFill="1" applyBorder="1" applyAlignment="1">
      <alignment horizontal="left" vertical="center"/>
      <protection/>
    </xf>
    <xf numFmtId="1" fontId="7" fillId="33" borderId="17" xfId="51" applyNumberFormat="1" applyFont="1" applyFill="1" applyBorder="1" applyAlignment="1">
      <alignment horizontal="left" vertical="center"/>
      <protection/>
    </xf>
    <xf numFmtId="0" fontId="2" fillId="0" borderId="75" xfId="51" applyFont="1" applyBorder="1" applyAlignment="1" applyProtection="1">
      <alignment horizontal="left" vertical="center"/>
      <protection/>
    </xf>
    <xf numFmtId="0" fontId="2" fillId="0" borderId="33" xfId="51" applyFont="1" applyBorder="1" applyAlignment="1" applyProtection="1">
      <alignment horizontal="left" vertical="center"/>
      <protection/>
    </xf>
    <xf numFmtId="0" fontId="7" fillId="0" borderId="33" xfId="51" applyFont="1" applyBorder="1" applyAlignment="1" applyProtection="1">
      <alignment horizontal="left"/>
      <protection/>
    </xf>
    <xf numFmtId="0" fontId="7" fillId="0" borderId="71" xfId="51" applyFont="1" applyBorder="1" applyAlignment="1" applyProtection="1">
      <alignment horizontal="left"/>
      <protection/>
    </xf>
    <xf numFmtId="0" fontId="10" fillId="47" borderId="20" xfId="51" applyFont="1" applyFill="1" applyBorder="1" applyAlignment="1" applyProtection="1">
      <alignment horizontal="center" vertical="center"/>
      <protection/>
    </xf>
    <xf numFmtId="0" fontId="10" fillId="47" borderId="21" xfId="51" applyFont="1" applyFill="1" applyBorder="1" applyAlignment="1" applyProtection="1">
      <alignment horizontal="center" vertical="center"/>
      <protection/>
    </xf>
    <xf numFmtId="0" fontId="10" fillId="47" borderId="22" xfId="51" applyFont="1" applyFill="1" applyBorder="1" applyAlignment="1" applyProtection="1">
      <alignment horizontal="center" vertical="center"/>
      <protection/>
    </xf>
    <xf numFmtId="0" fontId="10" fillId="47" borderId="26" xfId="51" applyFont="1" applyFill="1" applyBorder="1" applyAlignment="1" applyProtection="1">
      <alignment horizontal="center" vertical="center"/>
      <protection/>
    </xf>
    <xf numFmtId="0" fontId="10" fillId="47" borderId="16" xfId="51" applyFont="1" applyFill="1" applyBorder="1" applyAlignment="1" applyProtection="1">
      <alignment horizontal="center" vertical="center"/>
      <protection/>
    </xf>
    <xf numFmtId="0" fontId="10" fillId="47" borderId="17" xfId="51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9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C00000"/>
      </font>
    </dxf>
    <dxf>
      <font>
        <color rgb="FFC00000"/>
      </font>
    </dxf>
    <dxf>
      <font>
        <color rgb="FF00660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name val="Calibri Light"/>
        <color theme="2"/>
      </font>
      <fill>
        <patternFill patternType="solid">
          <bgColor theme="2"/>
        </patternFill>
      </fill>
    </dxf>
    <dxf>
      <font>
        <name val="Calibri Light"/>
        <color auto="1"/>
      </font>
      <fill>
        <patternFill patternType="solid">
          <bgColor theme="4" tint="0.5999600291252136"/>
        </patternFill>
      </fill>
    </dxf>
    <dxf>
      <font>
        <name val="Calibri Light"/>
        <color auto="1"/>
      </font>
      <fill>
        <patternFill patternType="solid">
          <bgColor rgb="FFFF99FF"/>
        </patternFill>
      </fill>
    </dxf>
    <dxf>
      <font>
        <name val="Calibri Light"/>
        <color auto="1"/>
      </font>
      <fill>
        <patternFill patternType="gray0625">
          <bgColor theme="5"/>
        </patternFill>
      </fill>
    </dxf>
    <dxf>
      <font>
        <name val="Calibri Light"/>
        <color auto="1"/>
      </font>
      <fill>
        <patternFill patternType="gray0625">
          <bgColor rgb="FFFFFF00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  <dxf>
      <font>
        <color theme="9" tint="0.3999499976634979"/>
      </font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C00000"/>
      </font>
    </dxf>
    <dxf>
      <font>
        <color rgb="FFC00000"/>
      </font>
    </dxf>
    <dxf>
      <font>
        <color rgb="FF00660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name val="Calibri Light"/>
        <color theme="2"/>
      </font>
      <fill>
        <patternFill patternType="solid">
          <bgColor theme="2"/>
        </patternFill>
      </fill>
    </dxf>
    <dxf>
      <font>
        <name val="Calibri Light"/>
        <color auto="1"/>
      </font>
      <fill>
        <patternFill patternType="solid">
          <bgColor theme="4" tint="0.5999600291252136"/>
        </patternFill>
      </fill>
    </dxf>
    <dxf>
      <font>
        <name val="Calibri Light"/>
        <color auto="1"/>
      </font>
      <fill>
        <patternFill patternType="solid">
          <bgColor rgb="FFFF99FF"/>
        </patternFill>
      </fill>
    </dxf>
    <dxf>
      <font>
        <name val="Calibri Light"/>
        <color auto="1"/>
      </font>
      <fill>
        <patternFill patternType="solid">
          <bgColor theme="5"/>
        </patternFill>
      </fill>
    </dxf>
    <dxf>
      <font>
        <name val="Calibri Light"/>
        <color auto="1"/>
      </font>
      <fill>
        <patternFill patternType="solid">
          <bgColor rgb="FFFFFF00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  <dxf>
      <font>
        <color theme="9" tint="0.3999499976634979"/>
      </font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C00000"/>
      </font>
    </dxf>
    <dxf>
      <font>
        <color rgb="FFC00000"/>
      </font>
    </dxf>
    <dxf>
      <font>
        <color rgb="FF00660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name val="Calibri Light"/>
        <color theme="2"/>
      </font>
      <fill>
        <patternFill patternType="solid">
          <bgColor theme="2"/>
        </patternFill>
      </fill>
    </dxf>
    <dxf>
      <font>
        <color rgb="FFCCFFFF"/>
      </font>
      <fill>
        <patternFill patternType="solid">
          <bgColor rgb="FFCCFFFF"/>
        </patternFill>
      </fill>
    </dxf>
    <dxf>
      <font>
        <color rgb="FFFF99FF"/>
      </font>
      <fill>
        <patternFill patternType="solid">
          <bgColor rgb="FFFF99FF"/>
        </patternFill>
      </fill>
    </dxf>
    <dxf>
      <font>
        <name val="Calibri Light"/>
        <color theme="5"/>
      </font>
      <fill>
        <patternFill patternType="solid">
          <bgColor theme="5"/>
        </patternFill>
      </fill>
    </dxf>
    <dxf>
      <font>
        <color rgb="FFFFFF00"/>
      </font>
      <fill>
        <patternFill patternType="solid">
          <bgColor rgb="FFFFFF00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  <dxf>
      <font>
        <color theme="9" tint="0.3999499976634979"/>
      </font>
      <fill>
        <patternFill>
          <bgColor theme="9" tint="0.3999499976634979"/>
        </patternFill>
      </fill>
    </dxf>
    <dxf>
      <fill>
        <gradientFill degree="90">
          <stop position="0">
            <color theme="0"/>
          </stop>
          <stop position="1">
            <color theme="5"/>
          </stop>
        </gradientFill>
      </fill>
      <border/>
    </dxf>
    <dxf>
      <fill>
        <gradientFill degree="90">
          <stop position="0">
            <color theme="0"/>
          </stop>
          <stop position="1">
            <color rgb="FFFFFF00"/>
          </stop>
        </gradientFill>
      </fill>
      <border/>
    </dxf>
    <dxf>
      <fill>
        <gradientFill degree="90">
          <stop position="0">
            <color theme="9" tint="0.8000100255012512"/>
          </stop>
          <stop position="1">
            <color rgb="FF00B050"/>
          </stop>
        </gradientFill>
      </fill>
      <border/>
    </dxf>
    <dxf>
      <font>
        <color rgb="FFCC99FF"/>
      </font>
      <fill>
        <patternFill>
          <bgColor rgb="FFCC99FF"/>
        </patternFill>
      </fill>
      <border/>
    </dxf>
    <dxf>
      <font>
        <color theme="5"/>
      </font>
      <fill>
        <patternFill patternType="lightVertical">
          <bgColor theme="5"/>
        </patternFill>
      </fill>
      <border/>
    </dxf>
    <dxf>
      <font>
        <color rgb="FFFFFF00"/>
      </font>
      <fill>
        <patternFill patternType="lightVertical">
          <bgColor rgb="FFFFFF00"/>
        </patternFill>
      </fill>
      <border/>
    </dxf>
    <dxf>
      <font>
        <color rgb="FF00B050"/>
      </font>
      <fill>
        <patternFill patternType="lightVertical">
          <bgColor rgb="FF00B050"/>
        </patternFill>
      </fill>
      <border/>
    </dxf>
    <dxf>
      <font>
        <color theme="5"/>
      </font>
      <fill>
        <patternFill patternType="gray0625">
          <fgColor theme="0"/>
          <bgColor theme="5"/>
        </patternFill>
      </fill>
      <border/>
    </dxf>
    <dxf>
      <font>
        <color rgb="FFFFFF00"/>
      </font>
      <fill>
        <patternFill patternType="gray0625">
          <bgColor rgb="FFFFFF00"/>
        </patternFill>
      </fill>
      <border/>
    </dxf>
    <dxf>
      <font>
        <color rgb="FF00B050"/>
      </font>
      <fill>
        <patternFill patternType="gray0625">
          <fgColor theme="0"/>
          <bgColor rgb="FF00B050"/>
        </patternFill>
      </fill>
      <border/>
    </dxf>
    <dxf>
      <font>
        <color rgb="FF00B050"/>
      </font>
      <fill>
        <patternFill patternType="solid">
          <bgColor rgb="FF00B050"/>
        </patternFill>
      </fill>
      <border/>
    </dxf>
    <dxf>
      <font>
        <color theme="5"/>
      </font>
      <fill>
        <patternFill patternType="solid">
          <bgColor theme="5"/>
        </patternFill>
      </fill>
      <border/>
    </dxf>
    <dxf>
      <font>
        <color theme="2"/>
      </font>
      <fill>
        <patternFill patternType="solid">
          <bgColor theme="2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ill>
        <gradientFill degree="90">
          <stop position="0">
            <color theme="0"/>
          </stop>
          <stop position="1">
            <color rgb="FF00B050"/>
          </stop>
        </gradientFill>
      </fill>
      <border/>
    </dxf>
    <dxf>
      <font>
        <color auto="1"/>
      </font>
      <fill>
        <patternFill>
          <bgColor rgb="FFCC99FF"/>
        </patternFill>
      </fill>
      <border/>
    </dxf>
    <dxf>
      <font>
        <color auto="1"/>
      </font>
      <fill>
        <patternFill patternType="lightVertical">
          <bgColor theme="5"/>
        </patternFill>
      </fill>
      <border/>
    </dxf>
    <dxf>
      <font>
        <color auto="1"/>
      </font>
      <fill>
        <patternFill patternType="lightVertical">
          <bgColor rgb="FFFFFF00"/>
        </patternFill>
      </fill>
      <border/>
    </dxf>
    <dxf>
      <font>
        <color auto="1"/>
      </font>
      <fill>
        <patternFill patternType="lightVertical">
          <bgColor rgb="FF00B050"/>
        </patternFill>
      </fill>
      <border/>
    </dxf>
    <dxf>
      <font>
        <color auto="1"/>
      </font>
      <fill>
        <patternFill patternType="gray0625">
          <fgColor theme="0"/>
          <bgColor theme="5"/>
        </patternFill>
      </fill>
      <border/>
    </dxf>
    <dxf>
      <font>
        <color auto="1"/>
      </font>
      <fill>
        <patternFill patternType="gray0625">
          <bgColor rgb="FFFFFF00"/>
        </patternFill>
      </fill>
      <border/>
    </dxf>
    <dxf>
      <font>
        <color auto="1"/>
      </font>
      <fill>
        <patternFill patternType="gray0625">
          <fgColor theme="0"/>
          <bgColor rgb="FF00B050"/>
        </patternFill>
      </fill>
      <border/>
    </dxf>
    <dxf>
      <font>
        <color auto="1"/>
      </font>
      <fill>
        <patternFill patternType="solid">
          <bgColor rgb="FF00B050"/>
        </patternFill>
      </fill>
      <border/>
    </dxf>
    <dxf>
      <font>
        <color auto="1"/>
      </font>
      <fill>
        <patternFill patternType="solid">
          <bgColor rgb="FFFFFF00"/>
        </patternFill>
      </fill>
      <border/>
    </dxf>
    <dxf>
      <font>
        <color auto="1"/>
      </font>
      <fill>
        <patternFill patternType="solid">
          <bgColor theme="5"/>
        </patternFill>
      </fill>
      <border/>
    </dxf>
    <dxf>
      <font>
        <color auto="1"/>
      </font>
      <fill>
        <patternFill patternType="solid">
          <bgColor rgb="FFFF99FF"/>
        </patternFill>
      </fill>
      <border/>
    </dxf>
    <dxf>
      <font>
        <color auto="1"/>
      </font>
      <fill>
        <patternFill patternType="solid">
          <bgColor theme="4" tint="0.5999600291252136"/>
        </patternFill>
      </fill>
      <border/>
    </dxf>
    <dxf>
      <fill>
        <patternFill>
          <bgColor rgb="FFFFFF00"/>
        </patternFill>
      </fill>
      <border/>
    </dxf>
    <dxf>
      <font>
        <color auto="1"/>
      </font>
      <fill>
        <patternFill patternType="solid">
          <fgColor theme="0"/>
          <bgColor theme="5"/>
        </patternFill>
      </fill>
      <border/>
    </dxf>
    <dxf>
      <font>
        <color auto="1"/>
      </font>
      <fill>
        <patternFill patternType="solid">
          <fgColor theme="0"/>
          <bgColor rgb="FF00B050"/>
        </patternFill>
      </fill>
      <border/>
    </dxf>
    <dxf>
      <font>
        <color auto="1"/>
      </font>
      <fill>
        <patternFill patternType="gray0625">
          <bgColor rgb="FF00B050"/>
        </patternFill>
      </fill>
      <border/>
    </dxf>
    <dxf>
      <font>
        <color auto="1"/>
      </font>
      <fill>
        <patternFill patternType="gray0625">
          <bgColor theme="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8</xdr:row>
      <xdr:rowOff>85725</xdr:rowOff>
    </xdr:from>
    <xdr:ext cx="161925" cy="85725"/>
    <xdr:sp>
      <xdr:nvSpPr>
        <xdr:cNvPr id="1" name="ZoneTexte 1"/>
        <xdr:cNvSpPr txBox="1">
          <a:spLocks noChangeArrowheads="1"/>
        </xdr:cNvSpPr>
      </xdr:nvSpPr>
      <xdr:spPr>
        <a:xfrm>
          <a:off x="9525" y="1514475"/>
          <a:ext cx="1619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06h30</a:t>
          </a:r>
        </a:p>
      </xdr:txBody>
    </xdr:sp>
    <xdr:clientData/>
  </xdr:oneCellAnchor>
  <xdr:oneCellAnchor>
    <xdr:from>
      <xdr:col>0</xdr:col>
      <xdr:colOff>9525</xdr:colOff>
      <xdr:row>10</xdr:row>
      <xdr:rowOff>85725</xdr:rowOff>
    </xdr:from>
    <xdr:ext cx="238125" cy="104775"/>
    <xdr:sp>
      <xdr:nvSpPr>
        <xdr:cNvPr id="2" name="ZoneTexte 2"/>
        <xdr:cNvSpPr txBox="1">
          <a:spLocks noChangeArrowheads="1"/>
        </xdr:cNvSpPr>
      </xdr:nvSpPr>
      <xdr:spPr>
        <a:xfrm>
          <a:off x="9525" y="1781175"/>
          <a:ext cx="2381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07h00</a:t>
          </a:r>
        </a:p>
      </xdr:txBody>
    </xdr:sp>
    <xdr:clientData/>
  </xdr:oneCellAnchor>
  <xdr:oneCellAnchor>
    <xdr:from>
      <xdr:col>0</xdr:col>
      <xdr:colOff>9525</xdr:colOff>
      <xdr:row>12</xdr:row>
      <xdr:rowOff>85725</xdr:rowOff>
    </xdr:from>
    <xdr:ext cx="161925" cy="85725"/>
    <xdr:sp>
      <xdr:nvSpPr>
        <xdr:cNvPr id="3" name="ZoneTexte 3"/>
        <xdr:cNvSpPr txBox="1">
          <a:spLocks noChangeArrowheads="1"/>
        </xdr:cNvSpPr>
      </xdr:nvSpPr>
      <xdr:spPr>
        <a:xfrm>
          <a:off x="9525" y="2047875"/>
          <a:ext cx="1619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07h30</a:t>
          </a:r>
        </a:p>
      </xdr:txBody>
    </xdr:sp>
    <xdr:clientData/>
  </xdr:oneCellAnchor>
  <xdr:oneCellAnchor>
    <xdr:from>
      <xdr:col>0</xdr:col>
      <xdr:colOff>9525</xdr:colOff>
      <xdr:row>14</xdr:row>
      <xdr:rowOff>76200</xdr:rowOff>
    </xdr:from>
    <xdr:ext cx="238125" cy="104775"/>
    <xdr:sp>
      <xdr:nvSpPr>
        <xdr:cNvPr id="4" name="ZoneTexte 4"/>
        <xdr:cNvSpPr txBox="1">
          <a:spLocks noChangeArrowheads="1"/>
        </xdr:cNvSpPr>
      </xdr:nvSpPr>
      <xdr:spPr>
        <a:xfrm>
          <a:off x="9525" y="2305050"/>
          <a:ext cx="2381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08h00</a:t>
          </a:r>
        </a:p>
      </xdr:txBody>
    </xdr:sp>
    <xdr:clientData/>
  </xdr:oneCellAnchor>
  <xdr:oneCellAnchor>
    <xdr:from>
      <xdr:col>0</xdr:col>
      <xdr:colOff>9525</xdr:colOff>
      <xdr:row>16</xdr:row>
      <xdr:rowOff>76200</xdr:rowOff>
    </xdr:from>
    <xdr:ext cx="200025" cy="104775"/>
    <xdr:sp>
      <xdr:nvSpPr>
        <xdr:cNvPr id="5" name="ZoneTexte 5"/>
        <xdr:cNvSpPr txBox="1">
          <a:spLocks noChangeArrowheads="1"/>
        </xdr:cNvSpPr>
      </xdr:nvSpPr>
      <xdr:spPr>
        <a:xfrm>
          <a:off x="9525" y="2571750"/>
          <a:ext cx="2000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08h30</a:t>
          </a:r>
        </a:p>
      </xdr:txBody>
    </xdr:sp>
    <xdr:clientData/>
  </xdr:oneCellAnchor>
  <xdr:oneCellAnchor>
    <xdr:from>
      <xdr:col>0</xdr:col>
      <xdr:colOff>9525</xdr:colOff>
      <xdr:row>18</xdr:row>
      <xdr:rowOff>76200</xdr:rowOff>
    </xdr:from>
    <xdr:ext cx="238125" cy="104775"/>
    <xdr:sp>
      <xdr:nvSpPr>
        <xdr:cNvPr id="6" name="ZoneTexte 6"/>
        <xdr:cNvSpPr txBox="1">
          <a:spLocks noChangeArrowheads="1"/>
        </xdr:cNvSpPr>
      </xdr:nvSpPr>
      <xdr:spPr>
        <a:xfrm>
          <a:off x="9525" y="2838450"/>
          <a:ext cx="2381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09h00</a:t>
          </a:r>
        </a:p>
      </xdr:txBody>
    </xdr:sp>
    <xdr:clientData/>
  </xdr:oneCellAnchor>
  <xdr:oneCellAnchor>
    <xdr:from>
      <xdr:col>0</xdr:col>
      <xdr:colOff>9525</xdr:colOff>
      <xdr:row>20</xdr:row>
      <xdr:rowOff>85725</xdr:rowOff>
    </xdr:from>
    <xdr:ext cx="161925" cy="85725"/>
    <xdr:sp>
      <xdr:nvSpPr>
        <xdr:cNvPr id="7" name="ZoneTexte 7"/>
        <xdr:cNvSpPr txBox="1">
          <a:spLocks noChangeArrowheads="1"/>
        </xdr:cNvSpPr>
      </xdr:nvSpPr>
      <xdr:spPr>
        <a:xfrm>
          <a:off x="9525" y="3114675"/>
          <a:ext cx="1619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09h30</a:t>
          </a:r>
        </a:p>
      </xdr:txBody>
    </xdr:sp>
    <xdr:clientData/>
  </xdr:oneCellAnchor>
  <xdr:oneCellAnchor>
    <xdr:from>
      <xdr:col>0</xdr:col>
      <xdr:colOff>9525</xdr:colOff>
      <xdr:row>22</xdr:row>
      <xdr:rowOff>85725</xdr:rowOff>
    </xdr:from>
    <xdr:ext cx="171450" cy="85725"/>
    <xdr:sp>
      <xdr:nvSpPr>
        <xdr:cNvPr id="8" name="ZoneTexte 8"/>
        <xdr:cNvSpPr txBox="1">
          <a:spLocks noChangeArrowheads="1"/>
        </xdr:cNvSpPr>
      </xdr:nvSpPr>
      <xdr:spPr>
        <a:xfrm>
          <a:off x="9525" y="3381375"/>
          <a:ext cx="1714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10h00</a:t>
          </a:r>
        </a:p>
      </xdr:txBody>
    </xdr:sp>
    <xdr:clientData/>
  </xdr:oneCellAnchor>
  <xdr:oneCellAnchor>
    <xdr:from>
      <xdr:col>0</xdr:col>
      <xdr:colOff>9525</xdr:colOff>
      <xdr:row>24</xdr:row>
      <xdr:rowOff>85725</xdr:rowOff>
    </xdr:from>
    <xdr:ext cx="171450" cy="85725"/>
    <xdr:sp>
      <xdr:nvSpPr>
        <xdr:cNvPr id="9" name="ZoneTexte 9"/>
        <xdr:cNvSpPr txBox="1">
          <a:spLocks noChangeArrowheads="1"/>
        </xdr:cNvSpPr>
      </xdr:nvSpPr>
      <xdr:spPr>
        <a:xfrm>
          <a:off x="9525" y="3648075"/>
          <a:ext cx="1714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10h30</a:t>
          </a:r>
        </a:p>
      </xdr:txBody>
    </xdr:sp>
    <xdr:clientData/>
  </xdr:oneCellAnchor>
  <xdr:oneCellAnchor>
    <xdr:from>
      <xdr:col>0</xdr:col>
      <xdr:colOff>9525</xdr:colOff>
      <xdr:row>26</xdr:row>
      <xdr:rowOff>85725</xdr:rowOff>
    </xdr:from>
    <xdr:ext cx="171450" cy="85725"/>
    <xdr:sp>
      <xdr:nvSpPr>
        <xdr:cNvPr id="10" name="ZoneTexte 10"/>
        <xdr:cNvSpPr txBox="1">
          <a:spLocks noChangeArrowheads="1"/>
        </xdr:cNvSpPr>
      </xdr:nvSpPr>
      <xdr:spPr>
        <a:xfrm>
          <a:off x="9525" y="3914775"/>
          <a:ext cx="1714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11h00</a:t>
          </a:r>
        </a:p>
      </xdr:txBody>
    </xdr:sp>
    <xdr:clientData/>
  </xdr:oneCellAnchor>
  <xdr:oneCellAnchor>
    <xdr:from>
      <xdr:col>0</xdr:col>
      <xdr:colOff>9525</xdr:colOff>
      <xdr:row>28</xdr:row>
      <xdr:rowOff>85725</xdr:rowOff>
    </xdr:from>
    <xdr:ext cx="200025" cy="85725"/>
    <xdr:sp>
      <xdr:nvSpPr>
        <xdr:cNvPr id="11" name="ZoneTexte 11"/>
        <xdr:cNvSpPr txBox="1">
          <a:spLocks noChangeArrowheads="1"/>
        </xdr:cNvSpPr>
      </xdr:nvSpPr>
      <xdr:spPr>
        <a:xfrm>
          <a:off x="9525" y="4181475"/>
          <a:ext cx="2000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11h30</a:t>
          </a:r>
        </a:p>
      </xdr:txBody>
    </xdr:sp>
    <xdr:clientData/>
  </xdr:oneCellAnchor>
  <xdr:oneCellAnchor>
    <xdr:from>
      <xdr:col>0</xdr:col>
      <xdr:colOff>9525</xdr:colOff>
      <xdr:row>30</xdr:row>
      <xdr:rowOff>85725</xdr:rowOff>
    </xdr:from>
    <xdr:ext cx="171450" cy="85725"/>
    <xdr:sp>
      <xdr:nvSpPr>
        <xdr:cNvPr id="12" name="ZoneTexte 12"/>
        <xdr:cNvSpPr txBox="1">
          <a:spLocks noChangeArrowheads="1"/>
        </xdr:cNvSpPr>
      </xdr:nvSpPr>
      <xdr:spPr>
        <a:xfrm>
          <a:off x="9525" y="4448175"/>
          <a:ext cx="1714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12h00</a:t>
          </a:r>
        </a:p>
      </xdr:txBody>
    </xdr:sp>
    <xdr:clientData/>
  </xdr:oneCellAnchor>
  <xdr:oneCellAnchor>
    <xdr:from>
      <xdr:col>0</xdr:col>
      <xdr:colOff>9525</xdr:colOff>
      <xdr:row>32</xdr:row>
      <xdr:rowOff>85725</xdr:rowOff>
    </xdr:from>
    <xdr:ext cx="171450" cy="85725"/>
    <xdr:sp>
      <xdr:nvSpPr>
        <xdr:cNvPr id="13" name="ZoneTexte 13"/>
        <xdr:cNvSpPr txBox="1">
          <a:spLocks noChangeArrowheads="1"/>
        </xdr:cNvSpPr>
      </xdr:nvSpPr>
      <xdr:spPr>
        <a:xfrm>
          <a:off x="9525" y="4714875"/>
          <a:ext cx="1714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12h30</a:t>
          </a:r>
        </a:p>
      </xdr:txBody>
    </xdr:sp>
    <xdr:clientData/>
  </xdr:oneCellAnchor>
  <xdr:oneCellAnchor>
    <xdr:from>
      <xdr:col>0</xdr:col>
      <xdr:colOff>9525</xdr:colOff>
      <xdr:row>34</xdr:row>
      <xdr:rowOff>85725</xdr:rowOff>
    </xdr:from>
    <xdr:ext cx="171450" cy="85725"/>
    <xdr:sp>
      <xdr:nvSpPr>
        <xdr:cNvPr id="14" name="ZoneTexte 14"/>
        <xdr:cNvSpPr txBox="1">
          <a:spLocks noChangeArrowheads="1"/>
        </xdr:cNvSpPr>
      </xdr:nvSpPr>
      <xdr:spPr>
        <a:xfrm>
          <a:off x="9525" y="4981575"/>
          <a:ext cx="1714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13h00</a:t>
          </a:r>
        </a:p>
      </xdr:txBody>
    </xdr:sp>
    <xdr:clientData/>
  </xdr:oneCellAnchor>
  <xdr:oneCellAnchor>
    <xdr:from>
      <xdr:col>0</xdr:col>
      <xdr:colOff>9525</xdr:colOff>
      <xdr:row>36</xdr:row>
      <xdr:rowOff>85725</xdr:rowOff>
    </xdr:from>
    <xdr:ext cx="171450" cy="85725"/>
    <xdr:sp>
      <xdr:nvSpPr>
        <xdr:cNvPr id="15" name="ZoneTexte 15"/>
        <xdr:cNvSpPr txBox="1">
          <a:spLocks noChangeArrowheads="1"/>
        </xdr:cNvSpPr>
      </xdr:nvSpPr>
      <xdr:spPr>
        <a:xfrm>
          <a:off x="9525" y="5248275"/>
          <a:ext cx="1714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13h30</a:t>
          </a:r>
        </a:p>
      </xdr:txBody>
    </xdr:sp>
    <xdr:clientData/>
  </xdr:oneCellAnchor>
  <xdr:oneCellAnchor>
    <xdr:from>
      <xdr:col>0</xdr:col>
      <xdr:colOff>9525</xdr:colOff>
      <xdr:row>38</xdr:row>
      <xdr:rowOff>76200</xdr:rowOff>
    </xdr:from>
    <xdr:ext cx="228600" cy="104775"/>
    <xdr:sp>
      <xdr:nvSpPr>
        <xdr:cNvPr id="16" name="ZoneTexte 16"/>
        <xdr:cNvSpPr txBox="1">
          <a:spLocks noChangeArrowheads="1"/>
        </xdr:cNvSpPr>
      </xdr:nvSpPr>
      <xdr:spPr>
        <a:xfrm>
          <a:off x="9525" y="5505450"/>
          <a:ext cx="2286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14h00</a:t>
          </a:r>
        </a:p>
      </xdr:txBody>
    </xdr:sp>
    <xdr:clientData/>
  </xdr:oneCellAnchor>
  <xdr:oneCellAnchor>
    <xdr:from>
      <xdr:col>0</xdr:col>
      <xdr:colOff>9525</xdr:colOff>
      <xdr:row>40</xdr:row>
      <xdr:rowOff>85725</xdr:rowOff>
    </xdr:from>
    <xdr:ext cx="171450" cy="85725"/>
    <xdr:sp>
      <xdr:nvSpPr>
        <xdr:cNvPr id="17" name="ZoneTexte 17"/>
        <xdr:cNvSpPr txBox="1">
          <a:spLocks noChangeArrowheads="1"/>
        </xdr:cNvSpPr>
      </xdr:nvSpPr>
      <xdr:spPr>
        <a:xfrm>
          <a:off x="9525" y="5781675"/>
          <a:ext cx="1714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14h30</a:t>
          </a:r>
        </a:p>
      </xdr:txBody>
    </xdr:sp>
    <xdr:clientData/>
  </xdr:oneCellAnchor>
  <xdr:oneCellAnchor>
    <xdr:from>
      <xdr:col>0</xdr:col>
      <xdr:colOff>9525</xdr:colOff>
      <xdr:row>42</xdr:row>
      <xdr:rowOff>76200</xdr:rowOff>
    </xdr:from>
    <xdr:ext cx="171450" cy="95250"/>
    <xdr:sp>
      <xdr:nvSpPr>
        <xdr:cNvPr id="18" name="ZoneTexte 18"/>
        <xdr:cNvSpPr txBox="1">
          <a:spLocks noChangeArrowheads="1"/>
        </xdr:cNvSpPr>
      </xdr:nvSpPr>
      <xdr:spPr>
        <a:xfrm>
          <a:off x="9525" y="6038850"/>
          <a:ext cx="1714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15h00</a:t>
          </a:r>
        </a:p>
      </xdr:txBody>
    </xdr:sp>
    <xdr:clientData/>
  </xdr:oneCellAnchor>
  <xdr:oneCellAnchor>
    <xdr:from>
      <xdr:col>0</xdr:col>
      <xdr:colOff>9525</xdr:colOff>
      <xdr:row>44</xdr:row>
      <xdr:rowOff>76200</xdr:rowOff>
    </xdr:from>
    <xdr:ext cx="200025" cy="95250"/>
    <xdr:sp>
      <xdr:nvSpPr>
        <xdr:cNvPr id="19" name="ZoneTexte 19"/>
        <xdr:cNvSpPr txBox="1">
          <a:spLocks noChangeArrowheads="1"/>
        </xdr:cNvSpPr>
      </xdr:nvSpPr>
      <xdr:spPr>
        <a:xfrm>
          <a:off x="9525" y="6305550"/>
          <a:ext cx="2000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15h30</a:t>
          </a:r>
        </a:p>
      </xdr:txBody>
    </xdr:sp>
    <xdr:clientData/>
  </xdr:oneCellAnchor>
  <xdr:oneCellAnchor>
    <xdr:from>
      <xdr:col>0</xdr:col>
      <xdr:colOff>9525</xdr:colOff>
      <xdr:row>46</xdr:row>
      <xdr:rowOff>76200</xdr:rowOff>
    </xdr:from>
    <xdr:ext cx="228600" cy="114300"/>
    <xdr:sp>
      <xdr:nvSpPr>
        <xdr:cNvPr id="20" name="ZoneTexte 20"/>
        <xdr:cNvSpPr txBox="1">
          <a:spLocks noChangeArrowheads="1"/>
        </xdr:cNvSpPr>
      </xdr:nvSpPr>
      <xdr:spPr>
        <a:xfrm>
          <a:off x="9525" y="6572250"/>
          <a:ext cx="2286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16h00</a:t>
          </a:r>
        </a:p>
      </xdr:txBody>
    </xdr:sp>
    <xdr:clientData/>
  </xdr:oneCellAnchor>
  <xdr:oneCellAnchor>
    <xdr:from>
      <xdr:col>0</xdr:col>
      <xdr:colOff>9525</xdr:colOff>
      <xdr:row>48</xdr:row>
      <xdr:rowOff>85725</xdr:rowOff>
    </xdr:from>
    <xdr:ext cx="171450" cy="85725"/>
    <xdr:sp>
      <xdr:nvSpPr>
        <xdr:cNvPr id="21" name="ZoneTexte 21"/>
        <xdr:cNvSpPr txBox="1">
          <a:spLocks noChangeArrowheads="1"/>
        </xdr:cNvSpPr>
      </xdr:nvSpPr>
      <xdr:spPr>
        <a:xfrm>
          <a:off x="9525" y="6848475"/>
          <a:ext cx="1714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16h30</a:t>
          </a:r>
        </a:p>
      </xdr:txBody>
    </xdr:sp>
    <xdr:clientData/>
  </xdr:oneCellAnchor>
  <xdr:oneCellAnchor>
    <xdr:from>
      <xdr:col>0</xdr:col>
      <xdr:colOff>9525</xdr:colOff>
      <xdr:row>50</xdr:row>
      <xdr:rowOff>76200</xdr:rowOff>
    </xdr:from>
    <xdr:ext cx="200025" cy="104775"/>
    <xdr:sp>
      <xdr:nvSpPr>
        <xdr:cNvPr id="22" name="ZoneTexte 22"/>
        <xdr:cNvSpPr txBox="1">
          <a:spLocks noChangeArrowheads="1"/>
        </xdr:cNvSpPr>
      </xdr:nvSpPr>
      <xdr:spPr>
        <a:xfrm>
          <a:off x="9525" y="7105650"/>
          <a:ext cx="2000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17h00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8</xdr:row>
      <xdr:rowOff>95250</xdr:rowOff>
    </xdr:from>
    <xdr:ext cx="161925" cy="85725"/>
    <xdr:sp>
      <xdr:nvSpPr>
        <xdr:cNvPr id="1" name="ZoneTexte 1"/>
        <xdr:cNvSpPr txBox="1">
          <a:spLocks noChangeArrowheads="1"/>
        </xdr:cNvSpPr>
      </xdr:nvSpPr>
      <xdr:spPr>
        <a:xfrm>
          <a:off x="9525" y="1524000"/>
          <a:ext cx="1619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06h30</a:t>
          </a:r>
        </a:p>
      </xdr:txBody>
    </xdr:sp>
    <xdr:clientData/>
  </xdr:oneCellAnchor>
  <xdr:oneCellAnchor>
    <xdr:from>
      <xdr:col>0</xdr:col>
      <xdr:colOff>9525</xdr:colOff>
      <xdr:row>10</xdr:row>
      <xdr:rowOff>85725</xdr:rowOff>
    </xdr:from>
    <xdr:ext cx="228600" cy="95250"/>
    <xdr:sp>
      <xdr:nvSpPr>
        <xdr:cNvPr id="2" name="ZoneTexte 2"/>
        <xdr:cNvSpPr txBox="1">
          <a:spLocks noChangeArrowheads="1"/>
        </xdr:cNvSpPr>
      </xdr:nvSpPr>
      <xdr:spPr>
        <a:xfrm>
          <a:off x="9525" y="1781175"/>
          <a:ext cx="2286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07h00</a:t>
          </a:r>
        </a:p>
      </xdr:txBody>
    </xdr:sp>
    <xdr:clientData/>
  </xdr:oneCellAnchor>
  <xdr:oneCellAnchor>
    <xdr:from>
      <xdr:col>0</xdr:col>
      <xdr:colOff>9525</xdr:colOff>
      <xdr:row>12</xdr:row>
      <xdr:rowOff>85725</xdr:rowOff>
    </xdr:from>
    <xdr:ext cx="161925" cy="85725"/>
    <xdr:sp>
      <xdr:nvSpPr>
        <xdr:cNvPr id="3" name="ZoneTexte 3"/>
        <xdr:cNvSpPr txBox="1">
          <a:spLocks noChangeArrowheads="1"/>
        </xdr:cNvSpPr>
      </xdr:nvSpPr>
      <xdr:spPr>
        <a:xfrm>
          <a:off x="9525" y="2047875"/>
          <a:ext cx="1619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07h30</a:t>
          </a:r>
        </a:p>
      </xdr:txBody>
    </xdr:sp>
    <xdr:clientData/>
  </xdr:oneCellAnchor>
  <xdr:oneCellAnchor>
    <xdr:from>
      <xdr:col>0</xdr:col>
      <xdr:colOff>9525</xdr:colOff>
      <xdr:row>14</xdr:row>
      <xdr:rowOff>76200</xdr:rowOff>
    </xdr:from>
    <xdr:ext cx="228600" cy="114300"/>
    <xdr:sp>
      <xdr:nvSpPr>
        <xdr:cNvPr id="4" name="ZoneTexte 4"/>
        <xdr:cNvSpPr txBox="1">
          <a:spLocks noChangeArrowheads="1"/>
        </xdr:cNvSpPr>
      </xdr:nvSpPr>
      <xdr:spPr>
        <a:xfrm>
          <a:off x="9525" y="2305050"/>
          <a:ext cx="2286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08h00</a:t>
          </a:r>
        </a:p>
      </xdr:txBody>
    </xdr:sp>
    <xdr:clientData/>
  </xdr:oneCellAnchor>
  <xdr:oneCellAnchor>
    <xdr:from>
      <xdr:col>0</xdr:col>
      <xdr:colOff>9525</xdr:colOff>
      <xdr:row>16</xdr:row>
      <xdr:rowOff>85725</xdr:rowOff>
    </xdr:from>
    <xdr:ext cx="209550" cy="104775"/>
    <xdr:sp>
      <xdr:nvSpPr>
        <xdr:cNvPr id="5" name="ZoneTexte 5"/>
        <xdr:cNvSpPr txBox="1">
          <a:spLocks noChangeArrowheads="1"/>
        </xdr:cNvSpPr>
      </xdr:nvSpPr>
      <xdr:spPr>
        <a:xfrm>
          <a:off x="9525" y="2581275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08h30</a:t>
          </a:r>
        </a:p>
      </xdr:txBody>
    </xdr:sp>
    <xdr:clientData/>
  </xdr:oneCellAnchor>
  <xdr:oneCellAnchor>
    <xdr:from>
      <xdr:col>0</xdr:col>
      <xdr:colOff>9525</xdr:colOff>
      <xdr:row>18</xdr:row>
      <xdr:rowOff>85725</xdr:rowOff>
    </xdr:from>
    <xdr:ext cx="228600" cy="95250"/>
    <xdr:sp>
      <xdr:nvSpPr>
        <xdr:cNvPr id="6" name="ZoneTexte 6"/>
        <xdr:cNvSpPr txBox="1">
          <a:spLocks noChangeArrowheads="1"/>
        </xdr:cNvSpPr>
      </xdr:nvSpPr>
      <xdr:spPr>
        <a:xfrm>
          <a:off x="9525" y="2847975"/>
          <a:ext cx="2286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09h00</a:t>
          </a:r>
        </a:p>
      </xdr:txBody>
    </xdr:sp>
    <xdr:clientData/>
  </xdr:oneCellAnchor>
  <xdr:oneCellAnchor>
    <xdr:from>
      <xdr:col>0</xdr:col>
      <xdr:colOff>9525</xdr:colOff>
      <xdr:row>20</xdr:row>
      <xdr:rowOff>95250</xdr:rowOff>
    </xdr:from>
    <xdr:ext cx="161925" cy="85725"/>
    <xdr:sp>
      <xdr:nvSpPr>
        <xdr:cNvPr id="7" name="ZoneTexte 7"/>
        <xdr:cNvSpPr txBox="1">
          <a:spLocks noChangeArrowheads="1"/>
        </xdr:cNvSpPr>
      </xdr:nvSpPr>
      <xdr:spPr>
        <a:xfrm>
          <a:off x="9525" y="3124200"/>
          <a:ext cx="1619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09h30</a:t>
          </a:r>
        </a:p>
      </xdr:txBody>
    </xdr:sp>
    <xdr:clientData/>
  </xdr:oneCellAnchor>
  <xdr:oneCellAnchor>
    <xdr:from>
      <xdr:col>0</xdr:col>
      <xdr:colOff>9525</xdr:colOff>
      <xdr:row>22</xdr:row>
      <xdr:rowOff>85725</xdr:rowOff>
    </xdr:from>
    <xdr:ext cx="171450" cy="85725"/>
    <xdr:sp>
      <xdr:nvSpPr>
        <xdr:cNvPr id="8" name="ZoneTexte 8"/>
        <xdr:cNvSpPr txBox="1">
          <a:spLocks noChangeArrowheads="1"/>
        </xdr:cNvSpPr>
      </xdr:nvSpPr>
      <xdr:spPr>
        <a:xfrm>
          <a:off x="9525" y="3381375"/>
          <a:ext cx="1714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10h00</a:t>
          </a:r>
        </a:p>
      </xdr:txBody>
    </xdr:sp>
    <xdr:clientData/>
  </xdr:oneCellAnchor>
  <xdr:oneCellAnchor>
    <xdr:from>
      <xdr:col>0</xdr:col>
      <xdr:colOff>9525</xdr:colOff>
      <xdr:row>24</xdr:row>
      <xdr:rowOff>85725</xdr:rowOff>
    </xdr:from>
    <xdr:ext cx="171450" cy="85725"/>
    <xdr:sp>
      <xdr:nvSpPr>
        <xdr:cNvPr id="9" name="ZoneTexte 12"/>
        <xdr:cNvSpPr txBox="1">
          <a:spLocks noChangeArrowheads="1"/>
        </xdr:cNvSpPr>
      </xdr:nvSpPr>
      <xdr:spPr>
        <a:xfrm>
          <a:off x="9525" y="3648075"/>
          <a:ext cx="1714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10h30</a:t>
          </a:r>
        </a:p>
      </xdr:txBody>
    </xdr:sp>
    <xdr:clientData/>
  </xdr:oneCellAnchor>
  <xdr:oneCellAnchor>
    <xdr:from>
      <xdr:col>0</xdr:col>
      <xdr:colOff>9525</xdr:colOff>
      <xdr:row>26</xdr:row>
      <xdr:rowOff>85725</xdr:rowOff>
    </xdr:from>
    <xdr:ext cx="209550" cy="95250"/>
    <xdr:sp>
      <xdr:nvSpPr>
        <xdr:cNvPr id="10" name="ZoneTexte 13"/>
        <xdr:cNvSpPr txBox="1">
          <a:spLocks noChangeArrowheads="1"/>
        </xdr:cNvSpPr>
      </xdr:nvSpPr>
      <xdr:spPr>
        <a:xfrm>
          <a:off x="9525" y="3914775"/>
          <a:ext cx="2095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11h00</a:t>
          </a:r>
        </a:p>
      </xdr:txBody>
    </xdr:sp>
    <xdr:clientData/>
  </xdr:oneCellAnchor>
  <xdr:oneCellAnchor>
    <xdr:from>
      <xdr:col>0</xdr:col>
      <xdr:colOff>9525</xdr:colOff>
      <xdr:row>28</xdr:row>
      <xdr:rowOff>85725</xdr:rowOff>
    </xdr:from>
    <xdr:ext cx="180975" cy="95250"/>
    <xdr:sp>
      <xdr:nvSpPr>
        <xdr:cNvPr id="11" name="ZoneTexte 14"/>
        <xdr:cNvSpPr txBox="1">
          <a:spLocks noChangeArrowheads="1"/>
        </xdr:cNvSpPr>
      </xdr:nvSpPr>
      <xdr:spPr>
        <a:xfrm>
          <a:off x="9525" y="4181475"/>
          <a:ext cx="1809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11h30</a:t>
          </a:r>
        </a:p>
      </xdr:txBody>
    </xdr:sp>
    <xdr:clientData/>
  </xdr:oneCellAnchor>
  <xdr:oneCellAnchor>
    <xdr:from>
      <xdr:col>0</xdr:col>
      <xdr:colOff>9525</xdr:colOff>
      <xdr:row>30</xdr:row>
      <xdr:rowOff>95250</xdr:rowOff>
    </xdr:from>
    <xdr:ext cx="171450" cy="85725"/>
    <xdr:sp>
      <xdr:nvSpPr>
        <xdr:cNvPr id="12" name="ZoneTexte 28"/>
        <xdr:cNvSpPr txBox="1">
          <a:spLocks noChangeArrowheads="1"/>
        </xdr:cNvSpPr>
      </xdr:nvSpPr>
      <xdr:spPr>
        <a:xfrm>
          <a:off x="9525" y="4457700"/>
          <a:ext cx="1714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12h00</a:t>
          </a:r>
        </a:p>
      </xdr:txBody>
    </xdr:sp>
    <xdr:clientData/>
  </xdr:oneCellAnchor>
  <xdr:oneCellAnchor>
    <xdr:from>
      <xdr:col>0</xdr:col>
      <xdr:colOff>9525</xdr:colOff>
      <xdr:row>32</xdr:row>
      <xdr:rowOff>85725</xdr:rowOff>
    </xdr:from>
    <xdr:ext cx="171450" cy="85725"/>
    <xdr:sp>
      <xdr:nvSpPr>
        <xdr:cNvPr id="13" name="ZoneTexte 29"/>
        <xdr:cNvSpPr txBox="1">
          <a:spLocks noChangeArrowheads="1"/>
        </xdr:cNvSpPr>
      </xdr:nvSpPr>
      <xdr:spPr>
        <a:xfrm>
          <a:off x="9525" y="4714875"/>
          <a:ext cx="1714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12h30</a:t>
          </a:r>
        </a:p>
      </xdr:txBody>
    </xdr:sp>
    <xdr:clientData/>
  </xdr:oneCellAnchor>
  <xdr:oneCellAnchor>
    <xdr:from>
      <xdr:col>0</xdr:col>
      <xdr:colOff>9525</xdr:colOff>
      <xdr:row>34</xdr:row>
      <xdr:rowOff>85725</xdr:rowOff>
    </xdr:from>
    <xdr:ext cx="171450" cy="85725"/>
    <xdr:sp>
      <xdr:nvSpPr>
        <xdr:cNvPr id="14" name="ZoneTexte 30"/>
        <xdr:cNvSpPr txBox="1">
          <a:spLocks noChangeArrowheads="1"/>
        </xdr:cNvSpPr>
      </xdr:nvSpPr>
      <xdr:spPr>
        <a:xfrm>
          <a:off x="9525" y="4981575"/>
          <a:ext cx="1714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13h00</a:t>
          </a:r>
        </a:p>
      </xdr:txBody>
    </xdr:sp>
    <xdr:clientData/>
  </xdr:oneCellAnchor>
  <xdr:oneCellAnchor>
    <xdr:from>
      <xdr:col>0</xdr:col>
      <xdr:colOff>9525</xdr:colOff>
      <xdr:row>36</xdr:row>
      <xdr:rowOff>85725</xdr:rowOff>
    </xdr:from>
    <xdr:ext cx="171450" cy="85725"/>
    <xdr:sp>
      <xdr:nvSpPr>
        <xdr:cNvPr id="15" name="ZoneTexte 31"/>
        <xdr:cNvSpPr txBox="1">
          <a:spLocks noChangeArrowheads="1"/>
        </xdr:cNvSpPr>
      </xdr:nvSpPr>
      <xdr:spPr>
        <a:xfrm>
          <a:off x="9525" y="5248275"/>
          <a:ext cx="1714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13h30</a:t>
          </a:r>
        </a:p>
      </xdr:txBody>
    </xdr:sp>
    <xdr:clientData/>
  </xdr:oneCellAnchor>
  <xdr:oneCellAnchor>
    <xdr:from>
      <xdr:col>0</xdr:col>
      <xdr:colOff>9525</xdr:colOff>
      <xdr:row>38</xdr:row>
      <xdr:rowOff>76200</xdr:rowOff>
    </xdr:from>
    <xdr:ext cx="228600" cy="95250"/>
    <xdr:sp>
      <xdr:nvSpPr>
        <xdr:cNvPr id="16" name="ZoneTexte 32"/>
        <xdr:cNvSpPr txBox="1">
          <a:spLocks noChangeArrowheads="1"/>
        </xdr:cNvSpPr>
      </xdr:nvSpPr>
      <xdr:spPr>
        <a:xfrm>
          <a:off x="9525" y="5505450"/>
          <a:ext cx="2286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14h00</a:t>
          </a:r>
        </a:p>
      </xdr:txBody>
    </xdr:sp>
    <xdr:clientData/>
  </xdr:oneCellAnchor>
  <xdr:oneCellAnchor>
    <xdr:from>
      <xdr:col>0</xdr:col>
      <xdr:colOff>9525</xdr:colOff>
      <xdr:row>40</xdr:row>
      <xdr:rowOff>95250</xdr:rowOff>
    </xdr:from>
    <xdr:ext cx="171450" cy="85725"/>
    <xdr:sp>
      <xdr:nvSpPr>
        <xdr:cNvPr id="17" name="ZoneTexte 33"/>
        <xdr:cNvSpPr txBox="1">
          <a:spLocks noChangeArrowheads="1"/>
        </xdr:cNvSpPr>
      </xdr:nvSpPr>
      <xdr:spPr>
        <a:xfrm>
          <a:off x="9525" y="5791200"/>
          <a:ext cx="1714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14h30</a:t>
          </a:r>
        </a:p>
      </xdr:txBody>
    </xdr:sp>
    <xdr:clientData/>
  </xdr:oneCellAnchor>
  <xdr:oneCellAnchor>
    <xdr:from>
      <xdr:col>0</xdr:col>
      <xdr:colOff>9525</xdr:colOff>
      <xdr:row>42</xdr:row>
      <xdr:rowOff>85725</xdr:rowOff>
    </xdr:from>
    <xdr:ext cx="171450" cy="95250"/>
    <xdr:sp>
      <xdr:nvSpPr>
        <xdr:cNvPr id="18" name="ZoneTexte 34"/>
        <xdr:cNvSpPr txBox="1">
          <a:spLocks noChangeArrowheads="1"/>
        </xdr:cNvSpPr>
      </xdr:nvSpPr>
      <xdr:spPr>
        <a:xfrm>
          <a:off x="9525" y="6048375"/>
          <a:ext cx="1714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15h00</a:t>
          </a:r>
        </a:p>
      </xdr:txBody>
    </xdr:sp>
    <xdr:clientData/>
  </xdr:oneCellAnchor>
  <xdr:oneCellAnchor>
    <xdr:from>
      <xdr:col>0</xdr:col>
      <xdr:colOff>9525</xdr:colOff>
      <xdr:row>44</xdr:row>
      <xdr:rowOff>76200</xdr:rowOff>
    </xdr:from>
    <xdr:ext cx="200025" cy="95250"/>
    <xdr:sp>
      <xdr:nvSpPr>
        <xdr:cNvPr id="19" name="ZoneTexte 35"/>
        <xdr:cNvSpPr txBox="1">
          <a:spLocks noChangeArrowheads="1"/>
        </xdr:cNvSpPr>
      </xdr:nvSpPr>
      <xdr:spPr>
        <a:xfrm>
          <a:off x="9525" y="6305550"/>
          <a:ext cx="2000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15h30</a:t>
          </a:r>
        </a:p>
      </xdr:txBody>
    </xdr:sp>
    <xdr:clientData/>
  </xdr:oneCellAnchor>
  <xdr:oneCellAnchor>
    <xdr:from>
      <xdr:col>0</xdr:col>
      <xdr:colOff>9525</xdr:colOff>
      <xdr:row>46</xdr:row>
      <xdr:rowOff>76200</xdr:rowOff>
    </xdr:from>
    <xdr:ext cx="228600" cy="114300"/>
    <xdr:sp>
      <xdr:nvSpPr>
        <xdr:cNvPr id="20" name="ZoneTexte 36"/>
        <xdr:cNvSpPr txBox="1">
          <a:spLocks noChangeArrowheads="1"/>
        </xdr:cNvSpPr>
      </xdr:nvSpPr>
      <xdr:spPr>
        <a:xfrm>
          <a:off x="9525" y="6572250"/>
          <a:ext cx="2286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16h00</a:t>
          </a:r>
        </a:p>
      </xdr:txBody>
    </xdr:sp>
    <xdr:clientData/>
  </xdr:oneCellAnchor>
  <xdr:oneCellAnchor>
    <xdr:from>
      <xdr:col>0</xdr:col>
      <xdr:colOff>9525</xdr:colOff>
      <xdr:row>48</xdr:row>
      <xdr:rowOff>85725</xdr:rowOff>
    </xdr:from>
    <xdr:ext cx="200025" cy="95250"/>
    <xdr:sp>
      <xdr:nvSpPr>
        <xdr:cNvPr id="21" name="ZoneTexte 37"/>
        <xdr:cNvSpPr txBox="1">
          <a:spLocks noChangeArrowheads="1"/>
        </xdr:cNvSpPr>
      </xdr:nvSpPr>
      <xdr:spPr>
        <a:xfrm>
          <a:off x="9525" y="6848475"/>
          <a:ext cx="2000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16h30</a:t>
          </a:r>
        </a:p>
      </xdr:txBody>
    </xdr:sp>
    <xdr:clientData/>
  </xdr:oneCellAnchor>
  <xdr:oneCellAnchor>
    <xdr:from>
      <xdr:col>0</xdr:col>
      <xdr:colOff>9525</xdr:colOff>
      <xdr:row>50</xdr:row>
      <xdr:rowOff>76200</xdr:rowOff>
    </xdr:from>
    <xdr:ext cx="200025" cy="104775"/>
    <xdr:sp>
      <xdr:nvSpPr>
        <xdr:cNvPr id="22" name="ZoneTexte 38"/>
        <xdr:cNvSpPr txBox="1">
          <a:spLocks noChangeArrowheads="1"/>
        </xdr:cNvSpPr>
      </xdr:nvSpPr>
      <xdr:spPr>
        <a:xfrm>
          <a:off x="9525" y="7105650"/>
          <a:ext cx="2000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17h00</a:t>
          </a:r>
        </a:p>
      </xdr:txBody>
    </xdr:sp>
    <xdr:clientData/>
  </xdr:oneCellAnchor>
  <xdr:twoCellAnchor>
    <xdr:from>
      <xdr:col>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23" name="Connecteur droit 10"/>
        <xdr:cNvSpPr>
          <a:spLocks/>
        </xdr:cNvSpPr>
      </xdr:nvSpPr>
      <xdr:spPr>
        <a:xfrm flipH="1">
          <a:off x="228600" y="1562100"/>
          <a:ext cx="4000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51</xdr:row>
      <xdr:rowOff>0</xdr:rowOff>
    </xdr:to>
    <xdr:sp>
      <xdr:nvSpPr>
        <xdr:cNvPr id="24" name="Connecteur droit 15"/>
        <xdr:cNvSpPr>
          <a:spLocks/>
        </xdr:cNvSpPr>
      </xdr:nvSpPr>
      <xdr:spPr>
        <a:xfrm>
          <a:off x="4229100" y="1562100"/>
          <a:ext cx="0" cy="5600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9525</xdr:rowOff>
    </xdr:from>
    <xdr:to>
      <xdr:col>1</xdr:col>
      <xdr:colOff>0</xdr:colOff>
      <xdr:row>51</xdr:row>
      <xdr:rowOff>9525</xdr:rowOff>
    </xdr:to>
    <xdr:sp>
      <xdr:nvSpPr>
        <xdr:cNvPr id="25" name="Connecteur droit 27"/>
        <xdr:cNvSpPr>
          <a:spLocks/>
        </xdr:cNvSpPr>
      </xdr:nvSpPr>
      <xdr:spPr>
        <a:xfrm>
          <a:off x="228600" y="1571625"/>
          <a:ext cx="0" cy="5600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50</xdr:row>
      <xdr:rowOff>123825</xdr:rowOff>
    </xdr:from>
    <xdr:to>
      <xdr:col>20</xdr:col>
      <xdr:colOff>200025</xdr:colOff>
      <xdr:row>50</xdr:row>
      <xdr:rowOff>123825</xdr:rowOff>
    </xdr:to>
    <xdr:sp>
      <xdr:nvSpPr>
        <xdr:cNvPr id="26" name="Connecteur droit 39"/>
        <xdr:cNvSpPr>
          <a:spLocks/>
        </xdr:cNvSpPr>
      </xdr:nvSpPr>
      <xdr:spPr>
        <a:xfrm flipH="1">
          <a:off x="228600" y="7153275"/>
          <a:ext cx="4000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123825</xdr:rowOff>
    </xdr:from>
    <xdr:to>
      <xdr:col>21</xdr:col>
      <xdr:colOff>0</xdr:colOff>
      <xdr:row>14</xdr:row>
      <xdr:rowOff>123825</xdr:rowOff>
    </xdr:to>
    <xdr:sp>
      <xdr:nvSpPr>
        <xdr:cNvPr id="27" name="Connecteur droit 41"/>
        <xdr:cNvSpPr>
          <a:spLocks/>
        </xdr:cNvSpPr>
      </xdr:nvSpPr>
      <xdr:spPr>
        <a:xfrm flipH="1">
          <a:off x="228600" y="2352675"/>
          <a:ext cx="4000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28" name="Connecteur droit 42"/>
        <xdr:cNvSpPr>
          <a:spLocks/>
        </xdr:cNvSpPr>
      </xdr:nvSpPr>
      <xdr:spPr>
        <a:xfrm flipH="1">
          <a:off x="228600" y="2895600"/>
          <a:ext cx="4000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sp>
      <xdr:nvSpPr>
        <xdr:cNvPr id="29" name="Connecteur droit 43"/>
        <xdr:cNvSpPr>
          <a:spLocks/>
        </xdr:cNvSpPr>
      </xdr:nvSpPr>
      <xdr:spPr>
        <a:xfrm flipH="1">
          <a:off x="228600" y="3429000"/>
          <a:ext cx="4000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>
      <xdr:nvSpPr>
        <xdr:cNvPr id="30" name="Connecteur droit 44"/>
        <xdr:cNvSpPr>
          <a:spLocks/>
        </xdr:cNvSpPr>
      </xdr:nvSpPr>
      <xdr:spPr>
        <a:xfrm flipH="1">
          <a:off x="228600" y="3962400"/>
          <a:ext cx="4000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21</xdr:col>
      <xdr:colOff>0</xdr:colOff>
      <xdr:row>31</xdr:row>
      <xdr:rowOff>0</xdr:rowOff>
    </xdr:to>
    <xdr:sp>
      <xdr:nvSpPr>
        <xdr:cNvPr id="31" name="Connecteur droit 45"/>
        <xdr:cNvSpPr>
          <a:spLocks/>
        </xdr:cNvSpPr>
      </xdr:nvSpPr>
      <xdr:spPr>
        <a:xfrm flipH="1">
          <a:off x="228600" y="4495800"/>
          <a:ext cx="4000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21</xdr:col>
      <xdr:colOff>0</xdr:colOff>
      <xdr:row>35</xdr:row>
      <xdr:rowOff>0</xdr:rowOff>
    </xdr:to>
    <xdr:sp>
      <xdr:nvSpPr>
        <xdr:cNvPr id="32" name="Connecteur droit 46"/>
        <xdr:cNvSpPr>
          <a:spLocks/>
        </xdr:cNvSpPr>
      </xdr:nvSpPr>
      <xdr:spPr>
        <a:xfrm flipH="1">
          <a:off x="228600" y="5029200"/>
          <a:ext cx="4000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38</xdr:row>
      <xdr:rowOff>123825</xdr:rowOff>
    </xdr:from>
    <xdr:to>
      <xdr:col>20</xdr:col>
      <xdr:colOff>200025</xdr:colOff>
      <xdr:row>38</xdr:row>
      <xdr:rowOff>123825</xdr:rowOff>
    </xdr:to>
    <xdr:sp>
      <xdr:nvSpPr>
        <xdr:cNvPr id="33" name="Connecteur droit 47"/>
        <xdr:cNvSpPr>
          <a:spLocks/>
        </xdr:cNvSpPr>
      </xdr:nvSpPr>
      <xdr:spPr>
        <a:xfrm flipH="1">
          <a:off x="228600" y="5553075"/>
          <a:ext cx="4000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sp>
      <xdr:nvSpPr>
        <xdr:cNvPr id="34" name="Connecteur droit 48"/>
        <xdr:cNvSpPr>
          <a:spLocks/>
        </xdr:cNvSpPr>
      </xdr:nvSpPr>
      <xdr:spPr>
        <a:xfrm flipH="1">
          <a:off x="228600" y="6096000"/>
          <a:ext cx="4000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123825</xdr:rowOff>
    </xdr:from>
    <xdr:to>
      <xdr:col>21</xdr:col>
      <xdr:colOff>0</xdr:colOff>
      <xdr:row>46</xdr:row>
      <xdr:rowOff>123825</xdr:rowOff>
    </xdr:to>
    <xdr:sp>
      <xdr:nvSpPr>
        <xdr:cNvPr id="35" name="Connecteur droit 49"/>
        <xdr:cNvSpPr>
          <a:spLocks/>
        </xdr:cNvSpPr>
      </xdr:nvSpPr>
      <xdr:spPr>
        <a:xfrm flipH="1">
          <a:off x="228600" y="6619875"/>
          <a:ext cx="4000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104775</xdr:rowOff>
    </xdr:from>
    <xdr:to>
      <xdr:col>20</xdr:col>
      <xdr:colOff>200025</xdr:colOff>
      <xdr:row>10</xdr:row>
      <xdr:rowOff>104775</xdr:rowOff>
    </xdr:to>
    <xdr:sp>
      <xdr:nvSpPr>
        <xdr:cNvPr id="36" name="Connecteur droit 50"/>
        <xdr:cNvSpPr>
          <a:spLocks/>
        </xdr:cNvSpPr>
      </xdr:nvSpPr>
      <xdr:spPr>
        <a:xfrm flipH="1">
          <a:off x="228600" y="1800225"/>
          <a:ext cx="4000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13</xdr:row>
      <xdr:rowOff>9525</xdr:rowOff>
    </xdr:from>
    <xdr:to>
      <xdr:col>21</xdr:col>
      <xdr:colOff>0</xdr:colOff>
      <xdr:row>13</xdr:row>
      <xdr:rowOff>9525</xdr:rowOff>
    </xdr:to>
    <xdr:sp>
      <xdr:nvSpPr>
        <xdr:cNvPr id="37" name="Connecteur droit 40"/>
        <xdr:cNvSpPr>
          <a:spLocks/>
        </xdr:cNvSpPr>
      </xdr:nvSpPr>
      <xdr:spPr>
        <a:xfrm flipH="1">
          <a:off x="247650" y="2105025"/>
          <a:ext cx="3981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20</xdr:col>
      <xdr:colOff>190500</xdr:colOff>
      <xdr:row>17</xdr:row>
      <xdr:rowOff>0</xdr:rowOff>
    </xdr:to>
    <xdr:sp>
      <xdr:nvSpPr>
        <xdr:cNvPr id="38" name="Connecteur droit 51"/>
        <xdr:cNvSpPr>
          <a:spLocks/>
        </xdr:cNvSpPr>
      </xdr:nvSpPr>
      <xdr:spPr>
        <a:xfrm flipH="1">
          <a:off x="228600" y="2628900"/>
          <a:ext cx="3990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133350</xdr:rowOff>
    </xdr:from>
    <xdr:to>
      <xdr:col>20</xdr:col>
      <xdr:colOff>190500</xdr:colOff>
      <xdr:row>20</xdr:row>
      <xdr:rowOff>133350</xdr:rowOff>
    </xdr:to>
    <xdr:sp>
      <xdr:nvSpPr>
        <xdr:cNvPr id="39" name="Connecteur droit 52"/>
        <xdr:cNvSpPr>
          <a:spLocks/>
        </xdr:cNvSpPr>
      </xdr:nvSpPr>
      <xdr:spPr>
        <a:xfrm flipH="1">
          <a:off x="238125" y="3162300"/>
          <a:ext cx="3981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9525</xdr:rowOff>
    </xdr:from>
    <xdr:to>
      <xdr:col>20</xdr:col>
      <xdr:colOff>161925</xdr:colOff>
      <xdr:row>25</xdr:row>
      <xdr:rowOff>9525</xdr:rowOff>
    </xdr:to>
    <xdr:sp>
      <xdr:nvSpPr>
        <xdr:cNvPr id="40" name="Connecteur droit 53"/>
        <xdr:cNvSpPr>
          <a:spLocks/>
        </xdr:cNvSpPr>
      </xdr:nvSpPr>
      <xdr:spPr>
        <a:xfrm flipH="1">
          <a:off x="228600" y="3705225"/>
          <a:ext cx="3962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20</xdr:col>
      <xdr:colOff>190500</xdr:colOff>
      <xdr:row>29</xdr:row>
      <xdr:rowOff>0</xdr:rowOff>
    </xdr:to>
    <xdr:sp>
      <xdr:nvSpPr>
        <xdr:cNvPr id="41" name="Connecteur droit 54"/>
        <xdr:cNvSpPr>
          <a:spLocks/>
        </xdr:cNvSpPr>
      </xdr:nvSpPr>
      <xdr:spPr>
        <a:xfrm flipH="1">
          <a:off x="228600" y="4229100"/>
          <a:ext cx="3990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32</xdr:row>
      <xdr:rowOff>85725</xdr:rowOff>
    </xdr:from>
    <xdr:to>
      <xdr:col>20</xdr:col>
      <xdr:colOff>190500</xdr:colOff>
      <xdr:row>32</xdr:row>
      <xdr:rowOff>85725</xdr:rowOff>
    </xdr:to>
    <xdr:sp>
      <xdr:nvSpPr>
        <xdr:cNvPr id="42" name="Connecteur droit 55"/>
        <xdr:cNvSpPr>
          <a:spLocks/>
        </xdr:cNvSpPr>
      </xdr:nvSpPr>
      <xdr:spPr>
        <a:xfrm flipH="1">
          <a:off x="238125" y="4714875"/>
          <a:ext cx="3981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123825</xdr:rowOff>
    </xdr:from>
    <xdr:to>
      <xdr:col>20</xdr:col>
      <xdr:colOff>190500</xdr:colOff>
      <xdr:row>36</xdr:row>
      <xdr:rowOff>123825</xdr:rowOff>
    </xdr:to>
    <xdr:sp>
      <xdr:nvSpPr>
        <xdr:cNvPr id="43" name="Connecteur droit 56"/>
        <xdr:cNvSpPr>
          <a:spLocks/>
        </xdr:cNvSpPr>
      </xdr:nvSpPr>
      <xdr:spPr>
        <a:xfrm flipH="1">
          <a:off x="228600" y="5286375"/>
          <a:ext cx="3990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41</xdr:row>
      <xdr:rowOff>0</xdr:rowOff>
    </xdr:from>
    <xdr:to>
      <xdr:col>20</xdr:col>
      <xdr:colOff>190500</xdr:colOff>
      <xdr:row>41</xdr:row>
      <xdr:rowOff>0</xdr:rowOff>
    </xdr:to>
    <xdr:sp>
      <xdr:nvSpPr>
        <xdr:cNvPr id="44" name="Connecteur droit 57"/>
        <xdr:cNvSpPr>
          <a:spLocks/>
        </xdr:cNvSpPr>
      </xdr:nvSpPr>
      <xdr:spPr>
        <a:xfrm flipH="1">
          <a:off x="238125" y="5829300"/>
          <a:ext cx="3981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104775</xdr:rowOff>
    </xdr:from>
    <xdr:to>
      <xdr:col>20</xdr:col>
      <xdr:colOff>161925</xdr:colOff>
      <xdr:row>44</xdr:row>
      <xdr:rowOff>104775</xdr:rowOff>
    </xdr:to>
    <xdr:sp>
      <xdr:nvSpPr>
        <xdr:cNvPr id="45" name="Connecteur droit 58"/>
        <xdr:cNvSpPr>
          <a:spLocks/>
        </xdr:cNvSpPr>
      </xdr:nvSpPr>
      <xdr:spPr>
        <a:xfrm flipH="1">
          <a:off x="228600" y="6334125"/>
          <a:ext cx="3962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49</xdr:row>
      <xdr:rowOff>9525</xdr:rowOff>
    </xdr:from>
    <xdr:to>
      <xdr:col>21</xdr:col>
      <xdr:colOff>19050</xdr:colOff>
      <xdr:row>49</xdr:row>
      <xdr:rowOff>9525</xdr:rowOff>
    </xdr:to>
    <xdr:sp>
      <xdr:nvSpPr>
        <xdr:cNvPr id="46" name="Connecteur droit 59"/>
        <xdr:cNvSpPr>
          <a:spLocks/>
        </xdr:cNvSpPr>
      </xdr:nvSpPr>
      <xdr:spPr>
        <a:xfrm flipH="1">
          <a:off x="266700" y="6905625"/>
          <a:ext cx="3981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" name="Connecteur droit 23"/>
        <xdr:cNvSpPr>
          <a:spLocks/>
        </xdr:cNvSpPr>
      </xdr:nvSpPr>
      <xdr:spPr>
        <a:xfrm flipH="1">
          <a:off x="228600" y="1562100"/>
          <a:ext cx="4000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200025</xdr:colOff>
      <xdr:row>9</xdr:row>
      <xdr:rowOff>0</xdr:rowOff>
    </xdr:from>
    <xdr:to>
      <xdr:col>20</xdr:col>
      <xdr:colOff>200025</xdr:colOff>
      <xdr:row>50</xdr:row>
      <xdr:rowOff>123825</xdr:rowOff>
    </xdr:to>
    <xdr:sp>
      <xdr:nvSpPr>
        <xdr:cNvPr id="2" name="Connecteur droit 24"/>
        <xdr:cNvSpPr>
          <a:spLocks/>
        </xdr:cNvSpPr>
      </xdr:nvSpPr>
      <xdr:spPr>
        <a:xfrm>
          <a:off x="4229100" y="1562100"/>
          <a:ext cx="0" cy="5591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9525</xdr:rowOff>
    </xdr:from>
    <xdr:to>
      <xdr:col>1</xdr:col>
      <xdr:colOff>0</xdr:colOff>
      <xdr:row>51</xdr:row>
      <xdr:rowOff>0</xdr:rowOff>
    </xdr:to>
    <xdr:sp>
      <xdr:nvSpPr>
        <xdr:cNvPr id="3" name="Connecteur droit 25"/>
        <xdr:cNvSpPr>
          <a:spLocks/>
        </xdr:cNvSpPr>
      </xdr:nvSpPr>
      <xdr:spPr>
        <a:xfrm>
          <a:off x="228600" y="1571625"/>
          <a:ext cx="0" cy="5591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50</xdr:row>
      <xdr:rowOff>133350</xdr:rowOff>
    </xdr:from>
    <xdr:to>
      <xdr:col>21</xdr:col>
      <xdr:colOff>0</xdr:colOff>
      <xdr:row>50</xdr:row>
      <xdr:rowOff>133350</xdr:rowOff>
    </xdr:to>
    <xdr:sp>
      <xdr:nvSpPr>
        <xdr:cNvPr id="4" name="Connecteur droit 26"/>
        <xdr:cNvSpPr>
          <a:spLocks/>
        </xdr:cNvSpPr>
      </xdr:nvSpPr>
      <xdr:spPr>
        <a:xfrm flipH="1">
          <a:off x="228600" y="7162800"/>
          <a:ext cx="4000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133350</xdr:rowOff>
    </xdr:from>
    <xdr:to>
      <xdr:col>21</xdr:col>
      <xdr:colOff>0</xdr:colOff>
      <xdr:row>14</xdr:row>
      <xdr:rowOff>133350</xdr:rowOff>
    </xdr:to>
    <xdr:sp>
      <xdr:nvSpPr>
        <xdr:cNvPr id="5" name="Connecteur droit 27"/>
        <xdr:cNvSpPr>
          <a:spLocks/>
        </xdr:cNvSpPr>
      </xdr:nvSpPr>
      <xdr:spPr>
        <a:xfrm flipH="1">
          <a:off x="228600" y="2362200"/>
          <a:ext cx="4000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18</xdr:row>
      <xdr:rowOff>104775</xdr:rowOff>
    </xdr:from>
    <xdr:to>
      <xdr:col>21</xdr:col>
      <xdr:colOff>0</xdr:colOff>
      <xdr:row>18</xdr:row>
      <xdr:rowOff>104775</xdr:rowOff>
    </xdr:to>
    <xdr:sp>
      <xdr:nvSpPr>
        <xdr:cNvPr id="6" name="Connecteur droit 28"/>
        <xdr:cNvSpPr>
          <a:spLocks/>
        </xdr:cNvSpPr>
      </xdr:nvSpPr>
      <xdr:spPr>
        <a:xfrm flipH="1">
          <a:off x="228600" y="2867025"/>
          <a:ext cx="4000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22</xdr:row>
      <xdr:rowOff>104775</xdr:rowOff>
    </xdr:from>
    <xdr:to>
      <xdr:col>21</xdr:col>
      <xdr:colOff>0</xdr:colOff>
      <xdr:row>22</xdr:row>
      <xdr:rowOff>104775</xdr:rowOff>
    </xdr:to>
    <xdr:sp>
      <xdr:nvSpPr>
        <xdr:cNvPr id="7" name="Connecteur droit 29"/>
        <xdr:cNvSpPr>
          <a:spLocks/>
        </xdr:cNvSpPr>
      </xdr:nvSpPr>
      <xdr:spPr>
        <a:xfrm flipH="1">
          <a:off x="228600" y="3400425"/>
          <a:ext cx="4000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26</xdr:row>
      <xdr:rowOff>123825</xdr:rowOff>
    </xdr:from>
    <xdr:to>
      <xdr:col>21</xdr:col>
      <xdr:colOff>0</xdr:colOff>
      <xdr:row>26</xdr:row>
      <xdr:rowOff>123825</xdr:rowOff>
    </xdr:to>
    <xdr:sp>
      <xdr:nvSpPr>
        <xdr:cNvPr id="8" name="Connecteur droit 30"/>
        <xdr:cNvSpPr>
          <a:spLocks/>
        </xdr:cNvSpPr>
      </xdr:nvSpPr>
      <xdr:spPr>
        <a:xfrm flipH="1">
          <a:off x="228600" y="3952875"/>
          <a:ext cx="4000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30</xdr:row>
      <xdr:rowOff>104775</xdr:rowOff>
    </xdr:from>
    <xdr:to>
      <xdr:col>21</xdr:col>
      <xdr:colOff>0</xdr:colOff>
      <xdr:row>30</xdr:row>
      <xdr:rowOff>104775</xdr:rowOff>
    </xdr:to>
    <xdr:sp>
      <xdr:nvSpPr>
        <xdr:cNvPr id="9" name="Connecteur droit 31"/>
        <xdr:cNvSpPr>
          <a:spLocks/>
        </xdr:cNvSpPr>
      </xdr:nvSpPr>
      <xdr:spPr>
        <a:xfrm flipH="1">
          <a:off x="228600" y="4467225"/>
          <a:ext cx="4000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34</xdr:row>
      <xdr:rowOff>104775</xdr:rowOff>
    </xdr:from>
    <xdr:to>
      <xdr:col>21</xdr:col>
      <xdr:colOff>0</xdr:colOff>
      <xdr:row>34</xdr:row>
      <xdr:rowOff>104775</xdr:rowOff>
    </xdr:to>
    <xdr:sp>
      <xdr:nvSpPr>
        <xdr:cNvPr id="10" name="Connecteur droit 32"/>
        <xdr:cNvSpPr>
          <a:spLocks/>
        </xdr:cNvSpPr>
      </xdr:nvSpPr>
      <xdr:spPr>
        <a:xfrm flipH="1">
          <a:off x="228600" y="5000625"/>
          <a:ext cx="4000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38</xdr:row>
      <xdr:rowOff>104775</xdr:rowOff>
    </xdr:from>
    <xdr:to>
      <xdr:col>21</xdr:col>
      <xdr:colOff>0</xdr:colOff>
      <xdr:row>38</xdr:row>
      <xdr:rowOff>104775</xdr:rowOff>
    </xdr:to>
    <xdr:sp>
      <xdr:nvSpPr>
        <xdr:cNvPr id="11" name="Connecteur droit 33"/>
        <xdr:cNvSpPr>
          <a:spLocks/>
        </xdr:cNvSpPr>
      </xdr:nvSpPr>
      <xdr:spPr>
        <a:xfrm flipH="1">
          <a:off x="228600" y="5534025"/>
          <a:ext cx="4000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42</xdr:row>
      <xdr:rowOff>104775</xdr:rowOff>
    </xdr:from>
    <xdr:to>
      <xdr:col>21</xdr:col>
      <xdr:colOff>0</xdr:colOff>
      <xdr:row>42</xdr:row>
      <xdr:rowOff>104775</xdr:rowOff>
    </xdr:to>
    <xdr:sp>
      <xdr:nvSpPr>
        <xdr:cNvPr id="12" name="Connecteur droit 34"/>
        <xdr:cNvSpPr>
          <a:spLocks/>
        </xdr:cNvSpPr>
      </xdr:nvSpPr>
      <xdr:spPr>
        <a:xfrm flipH="1">
          <a:off x="228600" y="6067425"/>
          <a:ext cx="4000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46</xdr:row>
      <xdr:rowOff>104775</xdr:rowOff>
    </xdr:from>
    <xdr:to>
      <xdr:col>21</xdr:col>
      <xdr:colOff>0</xdr:colOff>
      <xdr:row>46</xdr:row>
      <xdr:rowOff>104775</xdr:rowOff>
    </xdr:to>
    <xdr:sp>
      <xdr:nvSpPr>
        <xdr:cNvPr id="13" name="Connecteur droit 35"/>
        <xdr:cNvSpPr>
          <a:spLocks/>
        </xdr:cNvSpPr>
      </xdr:nvSpPr>
      <xdr:spPr>
        <a:xfrm flipH="1">
          <a:off x="228600" y="6600825"/>
          <a:ext cx="4000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123825</xdr:rowOff>
    </xdr:from>
    <xdr:to>
      <xdr:col>20</xdr:col>
      <xdr:colOff>200025</xdr:colOff>
      <xdr:row>10</xdr:row>
      <xdr:rowOff>123825</xdr:rowOff>
    </xdr:to>
    <xdr:sp>
      <xdr:nvSpPr>
        <xdr:cNvPr id="14" name="Connecteur droit 36"/>
        <xdr:cNvSpPr>
          <a:spLocks/>
        </xdr:cNvSpPr>
      </xdr:nvSpPr>
      <xdr:spPr>
        <a:xfrm flipH="1">
          <a:off x="228600" y="1819275"/>
          <a:ext cx="4000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</xdr:colOff>
      <xdr:row>8</xdr:row>
      <xdr:rowOff>95250</xdr:rowOff>
    </xdr:from>
    <xdr:ext cx="161925" cy="85725"/>
    <xdr:sp>
      <xdr:nvSpPr>
        <xdr:cNvPr id="15" name="ZoneTexte 1"/>
        <xdr:cNvSpPr txBox="1">
          <a:spLocks noChangeArrowheads="1"/>
        </xdr:cNvSpPr>
      </xdr:nvSpPr>
      <xdr:spPr>
        <a:xfrm>
          <a:off x="9525" y="1524000"/>
          <a:ext cx="1619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06h30</a:t>
          </a:r>
        </a:p>
      </xdr:txBody>
    </xdr:sp>
    <xdr:clientData/>
  </xdr:oneCellAnchor>
  <xdr:oneCellAnchor>
    <xdr:from>
      <xdr:col>0</xdr:col>
      <xdr:colOff>9525</xdr:colOff>
      <xdr:row>10</xdr:row>
      <xdr:rowOff>85725</xdr:rowOff>
    </xdr:from>
    <xdr:ext cx="257175" cy="104775"/>
    <xdr:sp>
      <xdr:nvSpPr>
        <xdr:cNvPr id="16" name="ZoneTexte 2"/>
        <xdr:cNvSpPr txBox="1">
          <a:spLocks noChangeArrowheads="1"/>
        </xdr:cNvSpPr>
      </xdr:nvSpPr>
      <xdr:spPr>
        <a:xfrm>
          <a:off x="9525" y="1781175"/>
          <a:ext cx="2571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07h00</a:t>
          </a:r>
        </a:p>
      </xdr:txBody>
    </xdr:sp>
    <xdr:clientData/>
  </xdr:oneCellAnchor>
  <xdr:oneCellAnchor>
    <xdr:from>
      <xdr:col>0</xdr:col>
      <xdr:colOff>9525</xdr:colOff>
      <xdr:row>12</xdr:row>
      <xdr:rowOff>85725</xdr:rowOff>
    </xdr:from>
    <xdr:ext cx="200025" cy="95250"/>
    <xdr:sp>
      <xdr:nvSpPr>
        <xdr:cNvPr id="17" name="ZoneTexte 3"/>
        <xdr:cNvSpPr txBox="1">
          <a:spLocks noChangeArrowheads="1"/>
        </xdr:cNvSpPr>
      </xdr:nvSpPr>
      <xdr:spPr>
        <a:xfrm>
          <a:off x="9525" y="2047875"/>
          <a:ext cx="2000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07h30</a:t>
          </a:r>
        </a:p>
      </xdr:txBody>
    </xdr:sp>
    <xdr:clientData/>
  </xdr:oneCellAnchor>
  <xdr:oneCellAnchor>
    <xdr:from>
      <xdr:col>0</xdr:col>
      <xdr:colOff>9525</xdr:colOff>
      <xdr:row>14</xdr:row>
      <xdr:rowOff>85725</xdr:rowOff>
    </xdr:from>
    <xdr:ext cx="257175" cy="104775"/>
    <xdr:sp>
      <xdr:nvSpPr>
        <xdr:cNvPr id="18" name="ZoneTexte 4"/>
        <xdr:cNvSpPr txBox="1">
          <a:spLocks noChangeArrowheads="1"/>
        </xdr:cNvSpPr>
      </xdr:nvSpPr>
      <xdr:spPr>
        <a:xfrm>
          <a:off x="9525" y="2314575"/>
          <a:ext cx="2571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08h00</a:t>
          </a:r>
        </a:p>
      </xdr:txBody>
    </xdr:sp>
    <xdr:clientData/>
  </xdr:oneCellAnchor>
  <xdr:oneCellAnchor>
    <xdr:from>
      <xdr:col>0</xdr:col>
      <xdr:colOff>9525</xdr:colOff>
      <xdr:row>16</xdr:row>
      <xdr:rowOff>76200</xdr:rowOff>
    </xdr:from>
    <xdr:ext cx="200025" cy="114300"/>
    <xdr:sp>
      <xdr:nvSpPr>
        <xdr:cNvPr id="19" name="ZoneTexte 5"/>
        <xdr:cNvSpPr txBox="1">
          <a:spLocks noChangeArrowheads="1"/>
        </xdr:cNvSpPr>
      </xdr:nvSpPr>
      <xdr:spPr>
        <a:xfrm>
          <a:off x="9525" y="2571750"/>
          <a:ext cx="2000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08h30</a:t>
          </a:r>
        </a:p>
      </xdr:txBody>
    </xdr:sp>
    <xdr:clientData/>
  </xdr:oneCellAnchor>
  <xdr:oneCellAnchor>
    <xdr:from>
      <xdr:col>0</xdr:col>
      <xdr:colOff>9525</xdr:colOff>
      <xdr:row>18</xdr:row>
      <xdr:rowOff>76200</xdr:rowOff>
    </xdr:from>
    <xdr:ext cx="257175" cy="114300"/>
    <xdr:sp>
      <xdr:nvSpPr>
        <xdr:cNvPr id="20" name="ZoneTexte 6"/>
        <xdr:cNvSpPr txBox="1">
          <a:spLocks noChangeArrowheads="1"/>
        </xdr:cNvSpPr>
      </xdr:nvSpPr>
      <xdr:spPr>
        <a:xfrm>
          <a:off x="9525" y="2838450"/>
          <a:ext cx="257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09h00</a:t>
          </a:r>
        </a:p>
      </xdr:txBody>
    </xdr:sp>
    <xdr:clientData/>
  </xdr:oneCellAnchor>
  <xdr:oneCellAnchor>
    <xdr:from>
      <xdr:col>0</xdr:col>
      <xdr:colOff>9525</xdr:colOff>
      <xdr:row>20</xdr:row>
      <xdr:rowOff>95250</xdr:rowOff>
    </xdr:from>
    <xdr:ext cx="161925" cy="85725"/>
    <xdr:sp>
      <xdr:nvSpPr>
        <xdr:cNvPr id="21" name="ZoneTexte 7"/>
        <xdr:cNvSpPr txBox="1">
          <a:spLocks noChangeArrowheads="1"/>
        </xdr:cNvSpPr>
      </xdr:nvSpPr>
      <xdr:spPr>
        <a:xfrm>
          <a:off x="9525" y="3124200"/>
          <a:ext cx="1619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09h30</a:t>
          </a:r>
        </a:p>
      </xdr:txBody>
    </xdr:sp>
    <xdr:clientData/>
  </xdr:oneCellAnchor>
  <xdr:oneCellAnchor>
    <xdr:from>
      <xdr:col>0</xdr:col>
      <xdr:colOff>9525</xdr:colOff>
      <xdr:row>22</xdr:row>
      <xdr:rowOff>85725</xdr:rowOff>
    </xdr:from>
    <xdr:ext cx="171450" cy="85725"/>
    <xdr:sp>
      <xdr:nvSpPr>
        <xdr:cNvPr id="22" name="ZoneTexte 8"/>
        <xdr:cNvSpPr txBox="1">
          <a:spLocks noChangeArrowheads="1"/>
        </xdr:cNvSpPr>
      </xdr:nvSpPr>
      <xdr:spPr>
        <a:xfrm>
          <a:off x="9525" y="3381375"/>
          <a:ext cx="1714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10h00</a:t>
          </a:r>
        </a:p>
      </xdr:txBody>
    </xdr:sp>
    <xdr:clientData/>
  </xdr:oneCellAnchor>
  <xdr:oneCellAnchor>
    <xdr:from>
      <xdr:col>0</xdr:col>
      <xdr:colOff>9525</xdr:colOff>
      <xdr:row>24</xdr:row>
      <xdr:rowOff>85725</xdr:rowOff>
    </xdr:from>
    <xdr:ext cx="209550" cy="95250"/>
    <xdr:sp>
      <xdr:nvSpPr>
        <xdr:cNvPr id="23" name="ZoneTexte 9"/>
        <xdr:cNvSpPr txBox="1">
          <a:spLocks noChangeArrowheads="1"/>
        </xdr:cNvSpPr>
      </xdr:nvSpPr>
      <xdr:spPr>
        <a:xfrm>
          <a:off x="9525" y="3648075"/>
          <a:ext cx="2095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10h30</a:t>
          </a:r>
        </a:p>
      </xdr:txBody>
    </xdr:sp>
    <xdr:clientData/>
  </xdr:oneCellAnchor>
  <xdr:oneCellAnchor>
    <xdr:from>
      <xdr:col>0</xdr:col>
      <xdr:colOff>9525</xdr:colOff>
      <xdr:row>26</xdr:row>
      <xdr:rowOff>95250</xdr:rowOff>
    </xdr:from>
    <xdr:ext cx="171450" cy="85725"/>
    <xdr:sp>
      <xdr:nvSpPr>
        <xdr:cNvPr id="24" name="ZoneTexte 10"/>
        <xdr:cNvSpPr txBox="1">
          <a:spLocks noChangeArrowheads="1"/>
        </xdr:cNvSpPr>
      </xdr:nvSpPr>
      <xdr:spPr>
        <a:xfrm>
          <a:off x="9525" y="3924300"/>
          <a:ext cx="1714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11h00</a:t>
          </a:r>
        </a:p>
      </xdr:txBody>
    </xdr:sp>
    <xdr:clientData/>
  </xdr:oneCellAnchor>
  <xdr:oneCellAnchor>
    <xdr:from>
      <xdr:col>0</xdr:col>
      <xdr:colOff>9525</xdr:colOff>
      <xdr:row>28</xdr:row>
      <xdr:rowOff>85725</xdr:rowOff>
    </xdr:from>
    <xdr:ext cx="171450" cy="85725"/>
    <xdr:sp>
      <xdr:nvSpPr>
        <xdr:cNvPr id="25" name="ZoneTexte 11"/>
        <xdr:cNvSpPr txBox="1">
          <a:spLocks noChangeArrowheads="1"/>
        </xdr:cNvSpPr>
      </xdr:nvSpPr>
      <xdr:spPr>
        <a:xfrm>
          <a:off x="9525" y="4181475"/>
          <a:ext cx="1714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11h30</a:t>
          </a:r>
        </a:p>
      </xdr:txBody>
    </xdr:sp>
    <xdr:clientData/>
  </xdr:oneCellAnchor>
  <xdr:oneCellAnchor>
    <xdr:from>
      <xdr:col>0</xdr:col>
      <xdr:colOff>9525</xdr:colOff>
      <xdr:row>30</xdr:row>
      <xdr:rowOff>85725</xdr:rowOff>
    </xdr:from>
    <xdr:ext cx="228600" cy="95250"/>
    <xdr:sp>
      <xdr:nvSpPr>
        <xdr:cNvPr id="26" name="ZoneTexte 12"/>
        <xdr:cNvSpPr txBox="1">
          <a:spLocks noChangeArrowheads="1"/>
        </xdr:cNvSpPr>
      </xdr:nvSpPr>
      <xdr:spPr>
        <a:xfrm>
          <a:off x="9525" y="4448175"/>
          <a:ext cx="2286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12h00</a:t>
          </a:r>
        </a:p>
      </xdr:txBody>
    </xdr:sp>
    <xdr:clientData/>
  </xdr:oneCellAnchor>
  <xdr:oneCellAnchor>
    <xdr:from>
      <xdr:col>0</xdr:col>
      <xdr:colOff>9525</xdr:colOff>
      <xdr:row>32</xdr:row>
      <xdr:rowOff>95250</xdr:rowOff>
    </xdr:from>
    <xdr:ext cx="171450" cy="85725"/>
    <xdr:sp>
      <xdr:nvSpPr>
        <xdr:cNvPr id="27" name="ZoneTexte 13"/>
        <xdr:cNvSpPr txBox="1">
          <a:spLocks noChangeArrowheads="1"/>
        </xdr:cNvSpPr>
      </xdr:nvSpPr>
      <xdr:spPr>
        <a:xfrm>
          <a:off x="9525" y="4724400"/>
          <a:ext cx="1714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12h30</a:t>
          </a:r>
        </a:p>
      </xdr:txBody>
    </xdr:sp>
    <xdr:clientData/>
  </xdr:oneCellAnchor>
  <xdr:oneCellAnchor>
    <xdr:from>
      <xdr:col>0</xdr:col>
      <xdr:colOff>9525</xdr:colOff>
      <xdr:row>34</xdr:row>
      <xdr:rowOff>85725</xdr:rowOff>
    </xdr:from>
    <xdr:ext cx="171450" cy="85725"/>
    <xdr:sp>
      <xdr:nvSpPr>
        <xdr:cNvPr id="28" name="ZoneTexte 14"/>
        <xdr:cNvSpPr txBox="1">
          <a:spLocks noChangeArrowheads="1"/>
        </xdr:cNvSpPr>
      </xdr:nvSpPr>
      <xdr:spPr>
        <a:xfrm>
          <a:off x="9525" y="4981575"/>
          <a:ext cx="1714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13h00</a:t>
          </a:r>
        </a:p>
      </xdr:txBody>
    </xdr:sp>
    <xdr:clientData/>
  </xdr:oneCellAnchor>
  <xdr:oneCellAnchor>
    <xdr:from>
      <xdr:col>0</xdr:col>
      <xdr:colOff>9525</xdr:colOff>
      <xdr:row>36</xdr:row>
      <xdr:rowOff>85725</xdr:rowOff>
    </xdr:from>
    <xdr:ext cx="209550" cy="104775"/>
    <xdr:sp>
      <xdr:nvSpPr>
        <xdr:cNvPr id="29" name="ZoneTexte 15"/>
        <xdr:cNvSpPr txBox="1">
          <a:spLocks noChangeArrowheads="1"/>
        </xdr:cNvSpPr>
      </xdr:nvSpPr>
      <xdr:spPr>
        <a:xfrm>
          <a:off x="9525" y="5248275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13h30</a:t>
          </a:r>
        </a:p>
      </xdr:txBody>
    </xdr:sp>
    <xdr:clientData/>
  </xdr:oneCellAnchor>
  <xdr:oneCellAnchor>
    <xdr:from>
      <xdr:col>0</xdr:col>
      <xdr:colOff>9525</xdr:colOff>
      <xdr:row>38</xdr:row>
      <xdr:rowOff>76200</xdr:rowOff>
    </xdr:from>
    <xdr:ext cx="228600" cy="114300"/>
    <xdr:sp>
      <xdr:nvSpPr>
        <xdr:cNvPr id="30" name="ZoneTexte 16"/>
        <xdr:cNvSpPr txBox="1">
          <a:spLocks noChangeArrowheads="1"/>
        </xdr:cNvSpPr>
      </xdr:nvSpPr>
      <xdr:spPr>
        <a:xfrm>
          <a:off x="9525" y="5505450"/>
          <a:ext cx="2286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14h00</a:t>
          </a:r>
        </a:p>
      </xdr:txBody>
    </xdr:sp>
    <xdr:clientData/>
  </xdr:oneCellAnchor>
  <xdr:oneCellAnchor>
    <xdr:from>
      <xdr:col>0</xdr:col>
      <xdr:colOff>9525</xdr:colOff>
      <xdr:row>40</xdr:row>
      <xdr:rowOff>85725</xdr:rowOff>
    </xdr:from>
    <xdr:ext cx="209550" cy="95250"/>
    <xdr:sp>
      <xdr:nvSpPr>
        <xdr:cNvPr id="31" name="ZoneTexte 17"/>
        <xdr:cNvSpPr txBox="1">
          <a:spLocks noChangeArrowheads="1"/>
        </xdr:cNvSpPr>
      </xdr:nvSpPr>
      <xdr:spPr>
        <a:xfrm>
          <a:off x="9525" y="5781675"/>
          <a:ext cx="2095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14h30</a:t>
          </a:r>
        </a:p>
      </xdr:txBody>
    </xdr:sp>
    <xdr:clientData/>
  </xdr:oneCellAnchor>
  <xdr:oneCellAnchor>
    <xdr:from>
      <xdr:col>0</xdr:col>
      <xdr:colOff>9525</xdr:colOff>
      <xdr:row>42</xdr:row>
      <xdr:rowOff>76200</xdr:rowOff>
    </xdr:from>
    <xdr:ext cx="228600" cy="114300"/>
    <xdr:sp>
      <xdr:nvSpPr>
        <xdr:cNvPr id="32" name="ZoneTexte 18"/>
        <xdr:cNvSpPr txBox="1">
          <a:spLocks noChangeArrowheads="1"/>
        </xdr:cNvSpPr>
      </xdr:nvSpPr>
      <xdr:spPr>
        <a:xfrm>
          <a:off x="9525" y="6038850"/>
          <a:ext cx="2286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15h00</a:t>
          </a:r>
        </a:p>
      </xdr:txBody>
    </xdr:sp>
    <xdr:clientData/>
  </xdr:oneCellAnchor>
  <xdr:oneCellAnchor>
    <xdr:from>
      <xdr:col>0</xdr:col>
      <xdr:colOff>9525</xdr:colOff>
      <xdr:row>44</xdr:row>
      <xdr:rowOff>76200</xdr:rowOff>
    </xdr:from>
    <xdr:ext cx="209550" cy="114300"/>
    <xdr:sp>
      <xdr:nvSpPr>
        <xdr:cNvPr id="33" name="ZoneTexte 19"/>
        <xdr:cNvSpPr txBox="1">
          <a:spLocks noChangeArrowheads="1"/>
        </xdr:cNvSpPr>
      </xdr:nvSpPr>
      <xdr:spPr>
        <a:xfrm>
          <a:off x="9525" y="6305550"/>
          <a:ext cx="209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15h30</a:t>
          </a:r>
        </a:p>
      </xdr:txBody>
    </xdr:sp>
    <xdr:clientData/>
  </xdr:oneCellAnchor>
  <xdr:oneCellAnchor>
    <xdr:from>
      <xdr:col>0</xdr:col>
      <xdr:colOff>9525</xdr:colOff>
      <xdr:row>46</xdr:row>
      <xdr:rowOff>76200</xdr:rowOff>
    </xdr:from>
    <xdr:ext cx="228600" cy="114300"/>
    <xdr:sp>
      <xdr:nvSpPr>
        <xdr:cNvPr id="34" name="ZoneTexte 20"/>
        <xdr:cNvSpPr txBox="1">
          <a:spLocks noChangeArrowheads="1"/>
        </xdr:cNvSpPr>
      </xdr:nvSpPr>
      <xdr:spPr>
        <a:xfrm>
          <a:off x="9525" y="6572250"/>
          <a:ext cx="2286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16h00</a:t>
          </a:r>
        </a:p>
      </xdr:txBody>
    </xdr:sp>
    <xdr:clientData/>
  </xdr:oneCellAnchor>
  <xdr:oneCellAnchor>
    <xdr:from>
      <xdr:col>0</xdr:col>
      <xdr:colOff>9525</xdr:colOff>
      <xdr:row>48</xdr:row>
      <xdr:rowOff>85725</xdr:rowOff>
    </xdr:from>
    <xdr:ext cx="209550" cy="95250"/>
    <xdr:sp>
      <xdr:nvSpPr>
        <xdr:cNvPr id="35" name="ZoneTexte 21"/>
        <xdr:cNvSpPr txBox="1">
          <a:spLocks noChangeArrowheads="1"/>
        </xdr:cNvSpPr>
      </xdr:nvSpPr>
      <xdr:spPr>
        <a:xfrm>
          <a:off x="9525" y="6848475"/>
          <a:ext cx="2095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16h30</a:t>
          </a:r>
        </a:p>
      </xdr:txBody>
    </xdr:sp>
    <xdr:clientData/>
  </xdr:oneCellAnchor>
  <xdr:oneCellAnchor>
    <xdr:from>
      <xdr:col>0</xdr:col>
      <xdr:colOff>9525</xdr:colOff>
      <xdr:row>50</xdr:row>
      <xdr:rowOff>76200</xdr:rowOff>
    </xdr:from>
    <xdr:ext cx="209550" cy="114300"/>
    <xdr:sp>
      <xdr:nvSpPr>
        <xdr:cNvPr id="36" name="ZoneTexte 22"/>
        <xdr:cNvSpPr txBox="1">
          <a:spLocks noChangeArrowheads="1"/>
        </xdr:cNvSpPr>
      </xdr:nvSpPr>
      <xdr:spPr>
        <a:xfrm>
          <a:off x="9525" y="7105650"/>
          <a:ext cx="209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17h00</a:t>
          </a:r>
        </a:p>
      </xdr:txBody>
    </xdr:sp>
    <xdr:clientData/>
  </xdr:oneCellAnchor>
  <xdr:twoCellAnchor>
    <xdr:from>
      <xdr:col>1</xdr:col>
      <xdr:colOff>0</xdr:colOff>
      <xdr:row>12</xdr:row>
      <xdr:rowOff>123825</xdr:rowOff>
    </xdr:from>
    <xdr:to>
      <xdr:col>20</xdr:col>
      <xdr:colOff>190500</xdr:colOff>
      <xdr:row>12</xdr:row>
      <xdr:rowOff>123825</xdr:rowOff>
    </xdr:to>
    <xdr:sp>
      <xdr:nvSpPr>
        <xdr:cNvPr id="37" name="Connecteur droit 37"/>
        <xdr:cNvSpPr>
          <a:spLocks/>
        </xdr:cNvSpPr>
      </xdr:nvSpPr>
      <xdr:spPr>
        <a:xfrm flipH="1">
          <a:off x="228600" y="2085975"/>
          <a:ext cx="3990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123825</xdr:rowOff>
    </xdr:from>
    <xdr:to>
      <xdr:col>21</xdr:col>
      <xdr:colOff>0</xdr:colOff>
      <xdr:row>16</xdr:row>
      <xdr:rowOff>123825</xdr:rowOff>
    </xdr:to>
    <xdr:sp>
      <xdr:nvSpPr>
        <xdr:cNvPr id="38" name="Connecteur droit 38"/>
        <xdr:cNvSpPr>
          <a:spLocks/>
        </xdr:cNvSpPr>
      </xdr:nvSpPr>
      <xdr:spPr>
        <a:xfrm flipH="1">
          <a:off x="228600" y="2619375"/>
          <a:ext cx="4000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123825</xdr:rowOff>
    </xdr:from>
    <xdr:to>
      <xdr:col>20</xdr:col>
      <xdr:colOff>190500</xdr:colOff>
      <xdr:row>20</xdr:row>
      <xdr:rowOff>123825</xdr:rowOff>
    </xdr:to>
    <xdr:sp>
      <xdr:nvSpPr>
        <xdr:cNvPr id="39" name="Connecteur droit 39"/>
        <xdr:cNvSpPr>
          <a:spLocks/>
        </xdr:cNvSpPr>
      </xdr:nvSpPr>
      <xdr:spPr>
        <a:xfrm flipH="1">
          <a:off x="228600" y="3152775"/>
          <a:ext cx="3990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123825</xdr:rowOff>
    </xdr:from>
    <xdr:to>
      <xdr:col>21</xdr:col>
      <xdr:colOff>0</xdr:colOff>
      <xdr:row>24</xdr:row>
      <xdr:rowOff>123825</xdr:rowOff>
    </xdr:to>
    <xdr:sp>
      <xdr:nvSpPr>
        <xdr:cNvPr id="40" name="Connecteur droit 40"/>
        <xdr:cNvSpPr>
          <a:spLocks/>
        </xdr:cNvSpPr>
      </xdr:nvSpPr>
      <xdr:spPr>
        <a:xfrm flipH="1">
          <a:off x="228600" y="3686175"/>
          <a:ext cx="4000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28</xdr:row>
      <xdr:rowOff>104775</xdr:rowOff>
    </xdr:from>
    <xdr:to>
      <xdr:col>21</xdr:col>
      <xdr:colOff>0</xdr:colOff>
      <xdr:row>28</xdr:row>
      <xdr:rowOff>104775</xdr:rowOff>
    </xdr:to>
    <xdr:sp>
      <xdr:nvSpPr>
        <xdr:cNvPr id="41" name="Connecteur droit 41"/>
        <xdr:cNvSpPr>
          <a:spLocks/>
        </xdr:cNvSpPr>
      </xdr:nvSpPr>
      <xdr:spPr>
        <a:xfrm flipH="1">
          <a:off x="238125" y="4200525"/>
          <a:ext cx="3990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32</xdr:row>
      <xdr:rowOff>123825</xdr:rowOff>
    </xdr:from>
    <xdr:to>
      <xdr:col>20</xdr:col>
      <xdr:colOff>190500</xdr:colOff>
      <xdr:row>32</xdr:row>
      <xdr:rowOff>123825</xdr:rowOff>
    </xdr:to>
    <xdr:sp>
      <xdr:nvSpPr>
        <xdr:cNvPr id="42" name="Connecteur droit 43"/>
        <xdr:cNvSpPr>
          <a:spLocks/>
        </xdr:cNvSpPr>
      </xdr:nvSpPr>
      <xdr:spPr>
        <a:xfrm flipH="1">
          <a:off x="228600" y="4752975"/>
          <a:ext cx="3990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104775</xdr:rowOff>
    </xdr:from>
    <xdr:to>
      <xdr:col>21</xdr:col>
      <xdr:colOff>0</xdr:colOff>
      <xdr:row>36</xdr:row>
      <xdr:rowOff>104775</xdr:rowOff>
    </xdr:to>
    <xdr:sp>
      <xdr:nvSpPr>
        <xdr:cNvPr id="43" name="Connecteur droit 44"/>
        <xdr:cNvSpPr>
          <a:spLocks/>
        </xdr:cNvSpPr>
      </xdr:nvSpPr>
      <xdr:spPr>
        <a:xfrm flipH="1">
          <a:off x="228600" y="5267325"/>
          <a:ext cx="4000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20</xdr:col>
      <xdr:colOff>200025</xdr:colOff>
      <xdr:row>41</xdr:row>
      <xdr:rowOff>0</xdr:rowOff>
    </xdr:to>
    <xdr:sp>
      <xdr:nvSpPr>
        <xdr:cNvPr id="44" name="Connecteur droit 45"/>
        <xdr:cNvSpPr>
          <a:spLocks/>
        </xdr:cNvSpPr>
      </xdr:nvSpPr>
      <xdr:spPr>
        <a:xfrm flipH="1">
          <a:off x="228600" y="5829300"/>
          <a:ext cx="4000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123825</xdr:rowOff>
    </xdr:from>
    <xdr:to>
      <xdr:col>20</xdr:col>
      <xdr:colOff>200025</xdr:colOff>
      <xdr:row>44</xdr:row>
      <xdr:rowOff>123825</xdr:rowOff>
    </xdr:to>
    <xdr:sp>
      <xdr:nvSpPr>
        <xdr:cNvPr id="45" name="Connecteur droit 46"/>
        <xdr:cNvSpPr>
          <a:spLocks/>
        </xdr:cNvSpPr>
      </xdr:nvSpPr>
      <xdr:spPr>
        <a:xfrm flipH="1">
          <a:off x="228600" y="6353175"/>
          <a:ext cx="4000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48</xdr:row>
      <xdr:rowOff>104775</xdr:rowOff>
    </xdr:from>
    <xdr:to>
      <xdr:col>21</xdr:col>
      <xdr:colOff>0</xdr:colOff>
      <xdr:row>48</xdr:row>
      <xdr:rowOff>104775</xdr:rowOff>
    </xdr:to>
    <xdr:sp>
      <xdr:nvSpPr>
        <xdr:cNvPr id="46" name="Connecteur droit 47"/>
        <xdr:cNvSpPr>
          <a:spLocks/>
        </xdr:cNvSpPr>
      </xdr:nvSpPr>
      <xdr:spPr>
        <a:xfrm flipH="1">
          <a:off x="238125" y="6867525"/>
          <a:ext cx="3990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="110" zoomScaleNormal="110" workbookViewId="0" topLeftCell="A1">
      <selection activeCell="A15" sqref="A15"/>
    </sheetView>
  </sheetViews>
  <sheetFormatPr defaultColWidth="11.421875" defaultRowHeight="12.75"/>
  <cols>
    <col min="1" max="1" width="154.7109375" style="124" customWidth="1"/>
    <col min="2" max="15" width="11.421875" style="7" customWidth="1"/>
  </cols>
  <sheetData>
    <row r="1" ht="288.75" customHeight="1">
      <c r="A1" s="125" t="s">
        <v>76</v>
      </c>
    </row>
    <row r="2" ht="87" customHeight="1">
      <c r="A2" s="127" t="s">
        <v>79</v>
      </c>
    </row>
    <row r="3" ht="261.75" customHeight="1">
      <c r="A3" s="127" t="s">
        <v>105</v>
      </c>
    </row>
    <row r="4" ht="62.25" customHeight="1">
      <c r="A4" s="127" t="s">
        <v>77</v>
      </c>
    </row>
    <row r="5" ht="45">
      <c r="A5" s="126" t="s">
        <v>78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6"/>
  <dimension ref="A1:BF82"/>
  <sheetViews>
    <sheetView zoomScaleSheetLayoutView="100" workbookViewId="0" topLeftCell="A1">
      <selection activeCell="A1" sqref="A1:IV16384"/>
    </sheetView>
  </sheetViews>
  <sheetFormatPr defaultColWidth="11.57421875" defaultRowHeight="12.75"/>
  <cols>
    <col min="1" max="1" width="3.421875" style="148" customWidth="1"/>
    <col min="2" max="21" width="3.00390625" style="143" customWidth="1"/>
    <col min="22" max="22" width="3.140625" style="141" customWidth="1"/>
    <col min="23" max="23" width="7.28125" style="315" customWidth="1"/>
    <col min="24" max="24" width="8.421875" style="315" customWidth="1"/>
    <col min="25" max="25" width="2.7109375" style="315" customWidth="1"/>
    <col min="26" max="26" width="1.7109375" style="324" customWidth="1"/>
    <col min="27" max="27" width="8.7109375" style="141" customWidth="1"/>
    <col min="28" max="28" width="2.421875" style="243" customWidth="1"/>
    <col min="29" max="29" width="1.7109375" style="243" customWidth="1"/>
    <col min="30" max="30" width="2.421875" style="243" customWidth="1"/>
    <col min="31" max="32" width="11.421875" style="243" hidden="1" customWidth="1"/>
    <col min="33" max="34" width="11.421875" style="141" hidden="1" customWidth="1"/>
    <col min="35" max="35" width="10.8515625" style="142" hidden="1" customWidth="1"/>
    <col min="36" max="36" width="7.8515625" style="142" hidden="1" customWidth="1"/>
    <col min="37" max="38" width="6.7109375" style="142" hidden="1" customWidth="1"/>
    <col min="39" max="39" width="12.421875" style="142" hidden="1" customWidth="1"/>
    <col min="40" max="42" width="6.7109375" style="142" hidden="1" customWidth="1"/>
    <col min="43" max="43" width="13.7109375" style="142" hidden="1" customWidth="1"/>
    <col min="44" max="46" width="6.7109375" style="142" hidden="1" customWidth="1"/>
    <col min="47" max="48" width="6.7109375" style="142" customWidth="1"/>
    <col min="49" max="58" width="11.421875" style="142" customWidth="1"/>
    <col min="59" max="16384" width="11.421875" style="141" customWidth="1"/>
  </cols>
  <sheetData>
    <row r="1" spans="1:33" ht="14.25" customHeight="1">
      <c r="A1" s="652"/>
      <c r="B1" s="652"/>
      <c r="C1" s="652"/>
      <c r="D1" s="652"/>
      <c r="E1" s="652"/>
      <c r="F1" s="128" t="s">
        <v>41</v>
      </c>
      <c r="G1" s="129"/>
      <c r="H1" s="129"/>
      <c r="I1" s="130"/>
      <c r="J1" s="131"/>
      <c r="K1" s="131"/>
      <c r="L1" s="131"/>
      <c r="M1" s="131"/>
      <c r="N1" s="131"/>
      <c r="O1" s="131"/>
      <c r="P1" s="131"/>
      <c r="Q1" s="131"/>
      <c r="R1" s="132"/>
      <c r="S1" s="133"/>
      <c r="T1" s="133"/>
      <c r="U1" s="130"/>
      <c r="V1" s="134"/>
      <c r="W1" s="135"/>
      <c r="X1" s="135"/>
      <c r="Y1" s="135" t="s">
        <v>10</v>
      </c>
      <c r="Z1" s="136"/>
      <c r="AA1" s="631" t="s">
        <v>80</v>
      </c>
      <c r="AB1" s="525"/>
      <c r="AC1" s="526"/>
      <c r="AD1" s="137"/>
      <c r="AE1" s="138"/>
      <c r="AF1" s="139"/>
      <c r="AG1" s="140"/>
    </row>
    <row r="2" spans="1:39" ht="15" customHeight="1" thickBot="1">
      <c r="A2" s="129"/>
      <c r="C2" s="136"/>
      <c r="D2" s="136"/>
      <c r="E2" s="136"/>
      <c r="F2" s="144"/>
      <c r="G2" s="144"/>
      <c r="H2" s="144"/>
      <c r="J2" s="144"/>
      <c r="K2" s="144"/>
      <c r="L2" s="144"/>
      <c r="M2" s="144"/>
      <c r="N2" s="145"/>
      <c r="O2" s="145"/>
      <c r="P2" s="130"/>
      <c r="Q2" s="130"/>
      <c r="R2" s="130"/>
      <c r="S2" s="130"/>
      <c r="T2" s="130"/>
      <c r="U2" s="130"/>
      <c r="V2" s="134"/>
      <c r="W2" s="135"/>
      <c r="X2" s="135"/>
      <c r="Y2" s="135" t="s">
        <v>73</v>
      </c>
      <c r="Z2" s="136"/>
      <c r="AA2" s="631" t="s">
        <v>81</v>
      </c>
      <c r="AB2" s="525"/>
      <c r="AC2" s="526"/>
      <c r="AD2" s="137"/>
      <c r="AE2" s="146" t="s">
        <v>22</v>
      </c>
      <c r="AF2" s="138"/>
      <c r="AG2" s="140"/>
      <c r="AH2" s="140"/>
      <c r="AI2" s="147"/>
      <c r="AM2" s="147"/>
    </row>
    <row r="3" spans="2:39" ht="15" customHeight="1">
      <c r="B3" s="136" t="s">
        <v>21</v>
      </c>
      <c r="C3" s="136"/>
      <c r="D3" s="136"/>
      <c r="E3" s="136"/>
      <c r="F3" s="149"/>
      <c r="G3" s="631" t="s">
        <v>82</v>
      </c>
      <c r="H3" s="525"/>
      <c r="I3" s="525"/>
      <c r="J3" s="525"/>
      <c r="K3" s="525"/>
      <c r="L3" s="525"/>
      <c r="M3" s="525"/>
      <c r="N3" s="525"/>
      <c r="O3" s="526"/>
      <c r="P3" s="132"/>
      <c r="Q3" s="653" t="s">
        <v>22</v>
      </c>
      <c r="R3" s="654"/>
      <c r="S3" s="654"/>
      <c r="T3" s="654"/>
      <c r="U3" s="655"/>
      <c r="V3" s="150"/>
      <c r="W3" s="151"/>
      <c r="X3" s="151"/>
      <c r="Y3" s="151" t="s">
        <v>17</v>
      </c>
      <c r="Z3" s="144"/>
      <c r="AA3" s="656">
        <v>2</v>
      </c>
      <c r="AB3" s="657"/>
      <c r="AC3" s="658"/>
      <c r="AD3" s="137"/>
      <c r="AE3" s="152">
        <f>B53+F53+J53+N53+R53</f>
        <v>2340</v>
      </c>
      <c r="AF3" s="138"/>
      <c r="AG3" s="140"/>
      <c r="AH3" s="140"/>
      <c r="AI3" s="147"/>
      <c r="AM3" s="147"/>
    </row>
    <row r="4" spans="1:39" ht="15" customHeight="1">
      <c r="A4" s="153"/>
      <c r="B4" s="136" t="s">
        <v>20</v>
      </c>
      <c r="C4" s="136"/>
      <c r="D4" s="136"/>
      <c r="E4" s="136"/>
      <c r="F4" s="149"/>
      <c r="G4" s="631" t="s">
        <v>83</v>
      </c>
      <c r="H4" s="525"/>
      <c r="I4" s="525"/>
      <c r="J4" s="525"/>
      <c r="K4" s="525"/>
      <c r="L4" s="525"/>
      <c r="M4" s="525"/>
      <c r="N4" s="525"/>
      <c r="O4" s="526"/>
      <c r="P4" s="154"/>
      <c r="Q4" s="638">
        <f>INT(AE3/60)</f>
        <v>39</v>
      </c>
      <c r="R4" s="639"/>
      <c r="S4" s="642" t="s">
        <v>16</v>
      </c>
      <c r="T4" s="644">
        <f>MOD(AE3,60)</f>
        <v>0</v>
      </c>
      <c r="U4" s="645"/>
      <c r="V4" s="155"/>
      <c r="W4" s="156"/>
      <c r="X4" s="156"/>
      <c r="Y4" s="151" t="s">
        <v>74</v>
      </c>
      <c r="Z4" s="157"/>
      <c r="AA4" s="648">
        <v>12</v>
      </c>
      <c r="AB4" s="649"/>
      <c r="AC4" s="650"/>
      <c r="AD4" s="144"/>
      <c r="AE4" s="152"/>
      <c r="AF4" s="138"/>
      <c r="AG4" s="140"/>
      <c r="AH4" s="140"/>
      <c r="AI4" s="147"/>
      <c r="AM4" s="147"/>
    </row>
    <row r="5" spans="1:39" ht="15" customHeight="1" thickBot="1">
      <c r="A5" s="153"/>
      <c r="B5" s="136" t="s">
        <v>19</v>
      </c>
      <c r="C5" s="136"/>
      <c r="D5" s="136"/>
      <c r="E5" s="136"/>
      <c r="F5" s="149"/>
      <c r="G5" s="631" t="s">
        <v>84</v>
      </c>
      <c r="H5" s="525"/>
      <c r="I5" s="525"/>
      <c r="J5" s="525"/>
      <c r="K5" s="525"/>
      <c r="L5" s="525"/>
      <c r="M5" s="525"/>
      <c r="N5" s="525"/>
      <c r="O5" s="526"/>
      <c r="P5" s="154"/>
      <c r="Q5" s="640"/>
      <c r="R5" s="641"/>
      <c r="S5" s="643"/>
      <c r="T5" s="646"/>
      <c r="U5" s="647"/>
      <c r="V5" s="158"/>
      <c r="W5" s="159"/>
      <c r="X5" s="159"/>
      <c r="Y5" s="651"/>
      <c r="Z5" s="651"/>
      <c r="AA5" s="158"/>
      <c r="AB5" s="137"/>
      <c r="AC5" s="137"/>
      <c r="AD5" s="137"/>
      <c r="AE5" s="138"/>
      <c r="AF5" s="138"/>
      <c r="AG5" s="140"/>
      <c r="AH5" s="140"/>
      <c r="AI5" s="147"/>
      <c r="AM5" s="147"/>
    </row>
    <row r="6" spans="1:39" ht="15" customHeight="1">
      <c r="A6" s="153"/>
      <c r="B6" s="136" t="s">
        <v>37</v>
      </c>
      <c r="C6" s="136"/>
      <c r="D6" s="136"/>
      <c r="E6" s="136"/>
      <c r="F6" s="149"/>
      <c r="G6" s="631"/>
      <c r="H6" s="525"/>
      <c r="I6" s="525"/>
      <c r="J6" s="525"/>
      <c r="K6" s="525"/>
      <c r="L6" s="525"/>
      <c r="M6" s="525"/>
      <c r="N6" s="525"/>
      <c r="O6" s="526"/>
      <c r="P6" s="154"/>
      <c r="Q6" s="160"/>
      <c r="R6" s="160"/>
      <c r="S6" s="161"/>
      <c r="T6" s="162"/>
      <c r="U6" s="162"/>
      <c r="V6" s="158"/>
      <c r="W6" s="159"/>
      <c r="X6" s="159"/>
      <c r="Y6" s="163"/>
      <c r="Z6" s="163"/>
      <c r="AA6" s="158"/>
      <c r="AB6" s="137"/>
      <c r="AC6" s="137"/>
      <c r="AD6" s="137"/>
      <c r="AE6" s="138"/>
      <c r="AF6" s="138"/>
      <c r="AG6" s="140"/>
      <c r="AH6" s="140"/>
      <c r="AI6" s="147"/>
      <c r="AM6" s="147"/>
    </row>
    <row r="7" spans="1:43" ht="12.75" customHeight="1">
      <c r="A7" s="153"/>
      <c r="B7" s="164"/>
      <c r="C7" s="164"/>
      <c r="D7" s="164"/>
      <c r="E7" s="164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58"/>
      <c r="W7" s="159"/>
      <c r="X7" s="159"/>
      <c r="Y7" s="159"/>
      <c r="Z7" s="159"/>
      <c r="AA7" s="158"/>
      <c r="AB7" s="144"/>
      <c r="AC7" s="144"/>
      <c r="AD7" s="144"/>
      <c r="AE7" s="152"/>
      <c r="AF7" s="146"/>
      <c r="AG7" s="165"/>
      <c r="AH7" s="165"/>
      <c r="AI7" s="166"/>
      <c r="AJ7" s="166"/>
      <c r="AK7" s="166"/>
      <c r="AL7" s="166"/>
      <c r="AM7" s="166"/>
      <c r="AN7" s="166"/>
      <c r="AO7" s="166"/>
      <c r="AP7" s="147"/>
      <c r="AQ7" s="147"/>
    </row>
    <row r="8" spans="1:46" ht="10.5" customHeight="1">
      <c r="A8" s="167"/>
      <c r="B8" s="632" t="s">
        <v>15</v>
      </c>
      <c r="C8" s="633"/>
      <c r="D8" s="633"/>
      <c r="E8" s="634"/>
      <c r="F8" s="632" t="s">
        <v>14</v>
      </c>
      <c r="G8" s="633"/>
      <c r="H8" s="633"/>
      <c r="I8" s="634"/>
      <c r="J8" s="632" t="s">
        <v>11</v>
      </c>
      <c r="K8" s="633"/>
      <c r="L8" s="633"/>
      <c r="M8" s="634"/>
      <c r="N8" s="632" t="s">
        <v>12</v>
      </c>
      <c r="O8" s="633"/>
      <c r="P8" s="633"/>
      <c r="Q8" s="634"/>
      <c r="R8" s="632" t="s">
        <v>13</v>
      </c>
      <c r="S8" s="633"/>
      <c r="T8" s="633"/>
      <c r="U8" s="634"/>
      <c r="V8" s="158"/>
      <c r="W8" s="621" t="s">
        <v>9</v>
      </c>
      <c r="X8" s="622"/>
      <c r="Y8" s="622"/>
      <c r="Z8" s="622"/>
      <c r="AA8" s="622"/>
      <c r="AB8" s="622"/>
      <c r="AC8" s="623"/>
      <c r="AD8" s="137"/>
      <c r="AE8" s="168" t="s">
        <v>23</v>
      </c>
      <c r="AF8" s="169" t="s">
        <v>26</v>
      </c>
      <c r="AG8" s="169" t="s">
        <v>27</v>
      </c>
      <c r="AH8" s="170" t="s">
        <v>34</v>
      </c>
      <c r="AI8" s="171" t="s">
        <v>58</v>
      </c>
      <c r="AJ8" s="172" t="s">
        <v>23</v>
      </c>
      <c r="AK8" s="173" t="s">
        <v>24</v>
      </c>
      <c r="AL8" s="174"/>
      <c r="AM8" s="175" t="s">
        <v>61</v>
      </c>
      <c r="AN8" s="172" t="s">
        <v>51</v>
      </c>
      <c r="AO8" s="173" t="s">
        <v>53</v>
      </c>
      <c r="AP8" s="176"/>
      <c r="AQ8" s="177" t="s">
        <v>64</v>
      </c>
      <c r="AR8" s="178" t="s">
        <v>55</v>
      </c>
      <c r="AS8" s="179" t="s">
        <v>56</v>
      </c>
      <c r="AT8" s="180"/>
    </row>
    <row r="9" spans="1:46" ht="10.5" customHeight="1">
      <c r="A9" s="167"/>
      <c r="B9" s="635"/>
      <c r="C9" s="636"/>
      <c r="D9" s="636"/>
      <c r="E9" s="637"/>
      <c r="F9" s="635"/>
      <c r="G9" s="636"/>
      <c r="H9" s="636"/>
      <c r="I9" s="637"/>
      <c r="J9" s="635"/>
      <c r="K9" s="636"/>
      <c r="L9" s="636"/>
      <c r="M9" s="637"/>
      <c r="N9" s="635"/>
      <c r="O9" s="636"/>
      <c r="P9" s="636"/>
      <c r="Q9" s="637"/>
      <c r="R9" s="635"/>
      <c r="S9" s="636"/>
      <c r="T9" s="636"/>
      <c r="U9" s="637"/>
      <c r="V9" s="158"/>
      <c r="W9" s="624"/>
      <c r="X9" s="625"/>
      <c r="Y9" s="625"/>
      <c r="Z9" s="625"/>
      <c r="AA9" s="625"/>
      <c r="AB9" s="625"/>
      <c r="AC9" s="626"/>
      <c r="AD9" s="137"/>
      <c r="AE9" s="181">
        <f>COUNTIF(B10:U51,"El1vert")</f>
        <v>0</v>
      </c>
      <c r="AF9" s="182">
        <f>COUNTIF(B10:U51,"El1jaune")</f>
        <v>32</v>
      </c>
      <c r="AG9" s="182">
        <f>COUNTIF(B10:U51,"El1orange")</f>
        <v>0</v>
      </c>
      <c r="AH9" s="183">
        <f>(SUM(AE9:AG9)*0.25*60)+AJ9+AJ12+AJ18+AN9+AN12+AN18+AR9+AR12+AR18</f>
        <v>480</v>
      </c>
      <c r="AI9" s="184">
        <f>COUNTIF(B10:U51,"El1-2vert")</f>
        <v>0</v>
      </c>
      <c r="AJ9" s="185">
        <f>AI9*0.25*60</f>
        <v>0</v>
      </c>
      <c r="AK9" s="186">
        <f>AI9*15</f>
        <v>0</v>
      </c>
      <c r="AL9" s="187"/>
      <c r="AM9" s="188">
        <f>COUNTIF(E10:X51,"El1-2jaune")</f>
        <v>0</v>
      </c>
      <c r="AN9" s="185">
        <f>AM9*15</f>
        <v>0</v>
      </c>
      <c r="AO9" s="186">
        <f>AM9*15</f>
        <v>0</v>
      </c>
      <c r="AP9" s="189"/>
      <c r="AQ9" s="190">
        <f>COUNTIF(E10:X51,"El1-2orange")</f>
        <v>0</v>
      </c>
      <c r="AR9" s="191">
        <f>AQ9*15</f>
        <v>0</v>
      </c>
      <c r="AS9" s="192">
        <f>AQ9*15</f>
        <v>0</v>
      </c>
      <c r="AT9" s="193"/>
    </row>
    <row r="10" spans="1:46" ht="10.5" customHeight="1">
      <c r="A10" s="194"/>
      <c r="B10" s="627"/>
      <c r="C10" s="628"/>
      <c r="D10" s="628"/>
      <c r="E10" s="629"/>
      <c r="F10" s="630"/>
      <c r="G10" s="574"/>
      <c r="H10" s="574"/>
      <c r="I10" s="575"/>
      <c r="J10" s="574"/>
      <c r="K10" s="574"/>
      <c r="L10" s="574"/>
      <c r="M10" s="575"/>
      <c r="N10" s="574"/>
      <c r="O10" s="574"/>
      <c r="P10" s="574"/>
      <c r="Q10" s="575"/>
      <c r="R10" s="574"/>
      <c r="S10" s="574"/>
      <c r="T10" s="574"/>
      <c r="U10" s="575"/>
      <c r="V10" s="158"/>
      <c r="W10" s="195" t="s">
        <v>1</v>
      </c>
      <c r="X10" s="597" t="s">
        <v>85</v>
      </c>
      <c r="Y10" s="598"/>
      <c r="Z10" s="598"/>
      <c r="AA10" s="598"/>
      <c r="AB10" s="598"/>
      <c r="AC10" s="599"/>
      <c r="AD10" s="137"/>
      <c r="AE10" s="182"/>
      <c r="AF10" s="182"/>
      <c r="AG10" s="182"/>
      <c r="AH10" s="196"/>
      <c r="AI10" s="197"/>
      <c r="AJ10" s="198"/>
      <c r="AK10" s="198"/>
      <c r="AL10" s="189"/>
      <c r="AM10" s="199"/>
      <c r="AN10" s="198"/>
      <c r="AO10" s="198"/>
      <c r="AP10" s="189"/>
      <c r="AQ10" s="190"/>
      <c r="AR10" s="200"/>
      <c r="AS10" s="200"/>
      <c r="AT10" s="193"/>
    </row>
    <row r="11" spans="1:46" ht="10.5" customHeight="1">
      <c r="A11" s="201"/>
      <c r="B11" s="620"/>
      <c r="C11" s="584"/>
      <c r="D11" s="584"/>
      <c r="E11" s="585"/>
      <c r="F11" s="584"/>
      <c r="G11" s="584"/>
      <c r="H11" s="584"/>
      <c r="I11" s="585"/>
      <c r="J11" s="584"/>
      <c r="K11" s="584"/>
      <c r="L11" s="584"/>
      <c r="M11" s="585"/>
      <c r="N11" s="577"/>
      <c r="O11" s="577"/>
      <c r="P11" s="577"/>
      <c r="Q11" s="578"/>
      <c r="R11" s="577"/>
      <c r="S11" s="577"/>
      <c r="T11" s="577"/>
      <c r="U11" s="578"/>
      <c r="V11" s="158"/>
      <c r="W11" s="202" t="s">
        <v>0</v>
      </c>
      <c r="X11" s="589" t="s">
        <v>86</v>
      </c>
      <c r="Y11" s="590"/>
      <c r="Z11" s="590"/>
      <c r="AA11" s="590"/>
      <c r="AB11" s="590"/>
      <c r="AC11" s="591"/>
      <c r="AD11" s="137"/>
      <c r="AE11" s="182"/>
      <c r="AF11" s="182"/>
      <c r="AG11" s="182"/>
      <c r="AH11" s="203"/>
      <c r="AI11" s="184" t="s">
        <v>59</v>
      </c>
      <c r="AJ11" s="185" t="s">
        <v>23</v>
      </c>
      <c r="AK11" s="204" t="s">
        <v>25</v>
      </c>
      <c r="AL11" s="187"/>
      <c r="AM11" s="188" t="s">
        <v>62</v>
      </c>
      <c r="AN11" s="185" t="s">
        <v>51</v>
      </c>
      <c r="AO11" s="204" t="s">
        <v>52</v>
      </c>
      <c r="AP11" s="189"/>
      <c r="AQ11" s="190" t="s">
        <v>65</v>
      </c>
      <c r="AR11" s="191" t="s">
        <v>55</v>
      </c>
      <c r="AS11" s="205" t="s">
        <v>57</v>
      </c>
      <c r="AT11" s="193"/>
    </row>
    <row r="12" spans="1:46" ht="10.5" customHeight="1">
      <c r="A12" s="194"/>
      <c r="B12" s="553"/>
      <c r="C12" s="554"/>
      <c r="D12" s="554"/>
      <c r="E12" s="555"/>
      <c r="F12" s="553"/>
      <c r="G12" s="554"/>
      <c r="H12" s="554"/>
      <c r="I12" s="555"/>
      <c r="J12" s="573"/>
      <c r="K12" s="554"/>
      <c r="L12" s="554"/>
      <c r="M12" s="555"/>
      <c r="N12" s="574"/>
      <c r="O12" s="574"/>
      <c r="P12" s="574"/>
      <c r="Q12" s="575"/>
      <c r="R12" s="574" t="s">
        <v>36</v>
      </c>
      <c r="S12" s="574"/>
      <c r="T12" s="574"/>
      <c r="U12" s="575"/>
      <c r="V12" s="158"/>
      <c r="W12" s="202" t="s">
        <v>2</v>
      </c>
      <c r="X12" s="589" t="s">
        <v>87</v>
      </c>
      <c r="Y12" s="590"/>
      <c r="Z12" s="590"/>
      <c r="AA12" s="590"/>
      <c r="AB12" s="590"/>
      <c r="AC12" s="591"/>
      <c r="AD12" s="137"/>
      <c r="AE12" s="182"/>
      <c r="AF12" s="182"/>
      <c r="AG12" s="182"/>
      <c r="AH12" s="206"/>
      <c r="AI12" s="184">
        <f>COUNTIF(B10:U51,"El1-3vert")</f>
        <v>0</v>
      </c>
      <c r="AJ12" s="185">
        <f>AI12*15</f>
        <v>0</v>
      </c>
      <c r="AK12" s="204">
        <f>AI12*15</f>
        <v>0</v>
      </c>
      <c r="AL12" s="187"/>
      <c r="AM12" s="188">
        <f>COUNTIF(E10:X51,"El1-3jaune")</f>
        <v>0</v>
      </c>
      <c r="AN12" s="185">
        <f>AM12*15</f>
        <v>0</v>
      </c>
      <c r="AO12" s="204">
        <f>AM12*15</f>
        <v>0</v>
      </c>
      <c r="AP12" s="189"/>
      <c r="AQ12" s="190">
        <f>COUNTIF(E10:X51,"El1-3orange")</f>
        <v>0</v>
      </c>
      <c r="AR12" s="191">
        <f>AQ12*15</f>
        <v>0</v>
      </c>
      <c r="AS12" s="205">
        <f>AQ12*15</f>
        <v>0</v>
      </c>
      <c r="AT12" s="193"/>
    </row>
    <row r="13" spans="1:46" ht="10.5" customHeight="1">
      <c r="A13" s="194"/>
      <c r="B13" s="545"/>
      <c r="C13" s="546"/>
      <c r="D13" s="546"/>
      <c r="E13" s="547"/>
      <c r="F13" s="572"/>
      <c r="G13" s="546"/>
      <c r="H13" s="546"/>
      <c r="I13" s="547"/>
      <c r="J13" s="572"/>
      <c r="K13" s="546"/>
      <c r="L13" s="546"/>
      <c r="M13" s="547"/>
      <c r="N13" s="566"/>
      <c r="O13" s="566"/>
      <c r="P13" s="566"/>
      <c r="Q13" s="567"/>
      <c r="R13" s="566" t="s">
        <v>36</v>
      </c>
      <c r="S13" s="566"/>
      <c r="T13" s="566"/>
      <c r="U13" s="567"/>
      <c r="V13" s="158"/>
      <c r="W13" s="202" t="s">
        <v>75</v>
      </c>
      <c r="X13" s="207" t="s">
        <v>88</v>
      </c>
      <c r="Y13" s="590" t="s">
        <v>89</v>
      </c>
      <c r="Z13" s="590"/>
      <c r="AA13" s="590"/>
      <c r="AB13" s="590"/>
      <c r="AC13" s="591"/>
      <c r="AD13" s="137"/>
      <c r="AE13" s="182"/>
      <c r="AF13" s="182"/>
      <c r="AG13" s="182"/>
      <c r="AH13" s="206"/>
      <c r="AI13" s="184"/>
      <c r="AJ13" s="208"/>
      <c r="AK13" s="208"/>
      <c r="AL13" s="187"/>
      <c r="AM13" s="188"/>
      <c r="AN13" s="208"/>
      <c r="AO13" s="208"/>
      <c r="AP13" s="189"/>
      <c r="AQ13" s="190"/>
      <c r="AR13" s="200"/>
      <c r="AS13" s="200"/>
      <c r="AT13" s="193"/>
    </row>
    <row r="14" spans="1:46" ht="10.5" customHeight="1">
      <c r="A14" s="194"/>
      <c r="B14" s="537"/>
      <c r="C14" s="538"/>
      <c r="D14" s="538"/>
      <c r="E14" s="539"/>
      <c r="F14" s="537"/>
      <c r="G14" s="538"/>
      <c r="H14" s="538"/>
      <c r="I14" s="539"/>
      <c r="J14" s="569"/>
      <c r="K14" s="538"/>
      <c r="L14" s="538"/>
      <c r="M14" s="539"/>
      <c r="N14" s="570"/>
      <c r="O14" s="570"/>
      <c r="P14" s="570"/>
      <c r="Q14" s="571"/>
      <c r="R14" s="570" t="s">
        <v>36</v>
      </c>
      <c r="S14" s="570"/>
      <c r="T14" s="570"/>
      <c r="U14" s="571"/>
      <c r="V14" s="158"/>
      <c r="W14" s="202" t="s">
        <v>3</v>
      </c>
      <c r="X14" s="209"/>
      <c r="Y14" s="617">
        <v>41898</v>
      </c>
      <c r="Z14" s="618"/>
      <c r="AA14" s="618"/>
      <c r="AB14" s="618"/>
      <c r="AC14" s="619"/>
      <c r="AD14" s="137"/>
      <c r="AE14" s="182"/>
      <c r="AF14" s="182"/>
      <c r="AG14" s="182"/>
      <c r="AH14" s="210"/>
      <c r="AI14" s="184" t="s">
        <v>60</v>
      </c>
      <c r="AJ14" s="186" t="s">
        <v>48</v>
      </c>
      <c r="AK14" s="204" t="s">
        <v>49</v>
      </c>
      <c r="AL14" s="187"/>
      <c r="AM14" s="188" t="s">
        <v>63</v>
      </c>
      <c r="AN14" s="186" t="s">
        <v>53</v>
      </c>
      <c r="AO14" s="204" t="s">
        <v>52</v>
      </c>
      <c r="AP14" s="189"/>
      <c r="AQ14" s="190" t="s">
        <v>66</v>
      </c>
      <c r="AR14" s="192" t="s">
        <v>56</v>
      </c>
      <c r="AS14" s="205" t="s">
        <v>57</v>
      </c>
      <c r="AT14" s="193"/>
    </row>
    <row r="15" spans="1:46" ht="10.5" customHeight="1">
      <c r="A15" s="194"/>
      <c r="B15" s="562" t="s">
        <v>90</v>
      </c>
      <c r="C15" s="563"/>
      <c r="D15" s="563"/>
      <c r="E15" s="564"/>
      <c r="F15" s="576" t="s">
        <v>90</v>
      </c>
      <c r="G15" s="563"/>
      <c r="H15" s="563"/>
      <c r="I15" s="564"/>
      <c r="J15" s="576" t="s">
        <v>90</v>
      </c>
      <c r="K15" s="563"/>
      <c r="L15" s="563"/>
      <c r="M15" s="564"/>
      <c r="N15" s="584" t="s">
        <v>90</v>
      </c>
      <c r="O15" s="584"/>
      <c r="P15" s="584"/>
      <c r="Q15" s="585"/>
      <c r="R15" s="584" t="s">
        <v>36</v>
      </c>
      <c r="S15" s="584"/>
      <c r="T15" s="584"/>
      <c r="U15" s="585"/>
      <c r="V15" s="158"/>
      <c r="W15" s="202" t="s">
        <v>5</v>
      </c>
      <c r="X15" s="211"/>
      <c r="Y15" s="589">
        <v>8</v>
      </c>
      <c r="Z15" s="590"/>
      <c r="AA15" s="590"/>
      <c r="AB15" s="590"/>
      <c r="AC15" s="591"/>
      <c r="AD15" s="137"/>
      <c r="AE15" s="182"/>
      <c r="AF15" s="182"/>
      <c r="AG15" s="182"/>
      <c r="AH15" s="210"/>
      <c r="AI15" s="184">
        <f>COUNTIF(B10:U51,"El2-3vert")</f>
        <v>0</v>
      </c>
      <c r="AJ15" s="186">
        <f>AI15*15</f>
        <v>0</v>
      </c>
      <c r="AK15" s="204">
        <f>AI15*15</f>
        <v>0</v>
      </c>
      <c r="AL15" s="187"/>
      <c r="AM15" s="188">
        <f>COUNTIF(E10:X51,"El2-3jaune")</f>
        <v>0</v>
      </c>
      <c r="AN15" s="186">
        <f>AM15*15</f>
        <v>0</v>
      </c>
      <c r="AO15" s="204">
        <f>AM15*15</f>
        <v>0</v>
      </c>
      <c r="AP15" s="189"/>
      <c r="AQ15" s="190">
        <f>COUNTIF(E10:X51,"El2-3orange")</f>
        <v>0</v>
      </c>
      <c r="AR15" s="192">
        <f>AQ15*15</f>
        <v>0</v>
      </c>
      <c r="AS15" s="205">
        <f>AQ15*15</f>
        <v>0</v>
      </c>
      <c r="AT15" s="193"/>
    </row>
    <row r="16" spans="1:46" ht="10.5" customHeight="1">
      <c r="A16" s="194"/>
      <c r="B16" s="613" t="s">
        <v>90</v>
      </c>
      <c r="C16" s="614"/>
      <c r="D16" s="614"/>
      <c r="E16" s="615"/>
      <c r="F16" s="553" t="s">
        <v>90</v>
      </c>
      <c r="G16" s="554"/>
      <c r="H16" s="554"/>
      <c r="I16" s="555"/>
      <c r="J16" s="573" t="s">
        <v>90</v>
      </c>
      <c r="K16" s="554"/>
      <c r="L16" s="554"/>
      <c r="M16" s="555"/>
      <c r="N16" s="577" t="s">
        <v>90</v>
      </c>
      <c r="O16" s="577"/>
      <c r="P16" s="577"/>
      <c r="Q16" s="578"/>
      <c r="R16" s="577" t="s">
        <v>36</v>
      </c>
      <c r="S16" s="577"/>
      <c r="T16" s="577"/>
      <c r="U16" s="578"/>
      <c r="V16" s="158"/>
      <c r="W16" s="587" t="s">
        <v>6</v>
      </c>
      <c r="X16" s="616"/>
      <c r="Y16" s="212">
        <f>INT(AH9/60)</f>
        <v>8</v>
      </c>
      <c r="Z16" s="213" t="s">
        <v>16</v>
      </c>
      <c r="AA16" s="214">
        <f>MOD(AH9,60)</f>
        <v>0</v>
      </c>
      <c r="AB16" s="215"/>
      <c r="AC16" s="216"/>
      <c r="AD16" s="137"/>
      <c r="AE16" s="182"/>
      <c r="AF16" s="182"/>
      <c r="AG16" s="182"/>
      <c r="AH16" s="210"/>
      <c r="AI16" s="184"/>
      <c r="AJ16" s="208"/>
      <c r="AK16" s="208"/>
      <c r="AL16" s="187"/>
      <c r="AM16" s="188"/>
      <c r="AN16" s="208"/>
      <c r="AO16" s="208"/>
      <c r="AP16" s="189"/>
      <c r="AQ16" s="190"/>
      <c r="AR16" s="200"/>
      <c r="AS16" s="200"/>
      <c r="AT16" s="193"/>
    </row>
    <row r="17" spans="1:46" ht="10.5" customHeight="1">
      <c r="A17" s="194"/>
      <c r="B17" s="545" t="s">
        <v>90</v>
      </c>
      <c r="C17" s="546"/>
      <c r="D17" s="546"/>
      <c r="E17" s="547"/>
      <c r="F17" s="572" t="s">
        <v>90</v>
      </c>
      <c r="G17" s="546"/>
      <c r="H17" s="546"/>
      <c r="I17" s="547"/>
      <c r="J17" s="572" t="s">
        <v>90</v>
      </c>
      <c r="K17" s="546"/>
      <c r="L17" s="546"/>
      <c r="M17" s="547"/>
      <c r="N17" s="566" t="s">
        <v>90</v>
      </c>
      <c r="O17" s="566"/>
      <c r="P17" s="566"/>
      <c r="Q17" s="567"/>
      <c r="R17" s="566" t="s">
        <v>36</v>
      </c>
      <c r="S17" s="566"/>
      <c r="T17" s="566"/>
      <c r="U17" s="567"/>
      <c r="V17" s="158"/>
      <c r="W17" s="217"/>
      <c r="X17" s="217"/>
      <c r="Y17" s="217"/>
      <c r="Z17" s="156"/>
      <c r="AA17" s="158"/>
      <c r="AB17" s="137"/>
      <c r="AC17" s="137"/>
      <c r="AD17" s="137"/>
      <c r="AE17" s="182"/>
      <c r="AF17" s="182"/>
      <c r="AG17" s="182"/>
      <c r="AH17" s="210"/>
      <c r="AI17" s="184" t="s">
        <v>46</v>
      </c>
      <c r="AJ17" s="185" t="s">
        <v>50</v>
      </c>
      <c r="AK17" s="186" t="s">
        <v>48</v>
      </c>
      <c r="AL17" s="218" t="s">
        <v>49</v>
      </c>
      <c r="AM17" s="188" t="s">
        <v>47</v>
      </c>
      <c r="AN17" s="185" t="s">
        <v>51</v>
      </c>
      <c r="AO17" s="186" t="s">
        <v>53</v>
      </c>
      <c r="AP17" s="218" t="s">
        <v>52</v>
      </c>
      <c r="AQ17" s="190" t="s">
        <v>54</v>
      </c>
      <c r="AR17" s="185" t="s">
        <v>55</v>
      </c>
      <c r="AS17" s="186" t="s">
        <v>56</v>
      </c>
      <c r="AT17" s="218" t="s">
        <v>57</v>
      </c>
    </row>
    <row r="18" spans="1:46" ht="10.5" customHeight="1">
      <c r="A18" s="194"/>
      <c r="B18" s="581" t="s">
        <v>90</v>
      </c>
      <c r="C18" s="582"/>
      <c r="D18" s="582"/>
      <c r="E18" s="583"/>
      <c r="F18" s="537" t="s">
        <v>90</v>
      </c>
      <c r="G18" s="538"/>
      <c r="H18" s="538"/>
      <c r="I18" s="539"/>
      <c r="J18" s="569" t="s">
        <v>90</v>
      </c>
      <c r="K18" s="538"/>
      <c r="L18" s="538"/>
      <c r="M18" s="539"/>
      <c r="N18" s="570" t="s">
        <v>90</v>
      </c>
      <c r="O18" s="570"/>
      <c r="P18" s="570"/>
      <c r="Q18" s="571"/>
      <c r="R18" s="570" t="s">
        <v>36</v>
      </c>
      <c r="S18" s="570"/>
      <c r="T18" s="570"/>
      <c r="U18" s="571"/>
      <c r="V18" s="158"/>
      <c r="W18" s="607" t="s">
        <v>8</v>
      </c>
      <c r="X18" s="608"/>
      <c r="Y18" s="608"/>
      <c r="Z18" s="608"/>
      <c r="AA18" s="608"/>
      <c r="AB18" s="608"/>
      <c r="AC18" s="609"/>
      <c r="AD18" s="137"/>
      <c r="AE18" s="169" t="s">
        <v>24</v>
      </c>
      <c r="AF18" s="169" t="s">
        <v>33</v>
      </c>
      <c r="AG18" s="169" t="s">
        <v>30</v>
      </c>
      <c r="AH18" s="219" t="s">
        <v>34</v>
      </c>
      <c r="AI18" s="220">
        <f>COUNTIF(B10:U51,"El1-2-3vert")</f>
        <v>0</v>
      </c>
      <c r="AJ18" s="221">
        <f>AI18*15</f>
        <v>0</v>
      </c>
      <c r="AK18" s="222">
        <f>AI18*15</f>
        <v>0</v>
      </c>
      <c r="AL18" s="223">
        <f>AI18*15</f>
        <v>0</v>
      </c>
      <c r="AM18" s="224">
        <f>COUNTIF(E10:X51,"El1-2-3jaune")</f>
        <v>0</v>
      </c>
      <c r="AN18" s="221">
        <f>AM18*15</f>
        <v>0</v>
      </c>
      <c r="AO18" s="222">
        <f>AM18*15</f>
        <v>0</v>
      </c>
      <c r="AP18" s="223">
        <f>AM18*15</f>
        <v>0</v>
      </c>
      <c r="AQ18" s="225">
        <f>COUNTIF(E10:X51,"El1-2-3orange")</f>
        <v>0</v>
      </c>
      <c r="AR18" s="226">
        <f>AQ18*15</f>
        <v>0</v>
      </c>
      <c r="AS18" s="227">
        <f>AQ18*15</f>
        <v>0</v>
      </c>
      <c r="AT18" s="228">
        <f>AQ18*15</f>
        <v>0</v>
      </c>
    </row>
    <row r="19" spans="1:46" ht="10.5" customHeight="1">
      <c r="A19" s="194"/>
      <c r="B19" s="613" t="s">
        <v>90</v>
      </c>
      <c r="C19" s="614"/>
      <c r="D19" s="614"/>
      <c r="E19" s="615"/>
      <c r="F19" s="576" t="s">
        <v>90</v>
      </c>
      <c r="G19" s="563"/>
      <c r="H19" s="563"/>
      <c r="I19" s="564"/>
      <c r="J19" s="576" t="s">
        <v>90</v>
      </c>
      <c r="K19" s="563"/>
      <c r="L19" s="563"/>
      <c r="M19" s="564"/>
      <c r="N19" s="577" t="s">
        <v>90</v>
      </c>
      <c r="O19" s="577"/>
      <c r="P19" s="577"/>
      <c r="Q19" s="578"/>
      <c r="R19" s="577" t="s">
        <v>36</v>
      </c>
      <c r="S19" s="577"/>
      <c r="T19" s="577"/>
      <c r="U19" s="578"/>
      <c r="V19" s="158"/>
      <c r="W19" s="610"/>
      <c r="X19" s="611"/>
      <c r="Y19" s="611"/>
      <c r="Z19" s="611"/>
      <c r="AA19" s="611"/>
      <c r="AB19" s="611"/>
      <c r="AC19" s="612"/>
      <c r="AD19" s="137"/>
      <c r="AE19" s="181">
        <f>COUNTIF(B10:U51,"El2vert")</f>
        <v>0</v>
      </c>
      <c r="AF19" s="182">
        <f>COUNTIF(B10:U51,"El2jaune")</f>
        <v>48</v>
      </c>
      <c r="AG19" s="182">
        <f>COUNTIF(B10:U51,"El2orange")</f>
        <v>0</v>
      </c>
      <c r="AH19" s="210">
        <f>(SUM(AE19:AG19)*0.25*60)+AJ15+AK9+AK18+AO9+AN15+AO18+AS9+AS18+AR15</f>
        <v>720</v>
      </c>
      <c r="AI19" s="229">
        <f>(AI9+AI12+AI15+AI18)*15</f>
        <v>0</v>
      </c>
      <c r="AJ19" s="230"/>
      <c r="AK19" s="231"/>
      <c r="AL19" s="231"/>
      <c r="AM19" s="232">
        <f>(AM9+AM12+AM15+AM18)*15</f>
        <v>0</v>
      </c>
      <c r="AN19" s="231"/>
      <c r="AO19" s="231"/>
      <c r="AP19" s="233"/>
      <c r="AQ19" s="234">
        <f>(AQ9+AQ12+AQ15+AQ18)*15</f>
        <v>0</v>
      </c>
      <c r="AR19" s="233"/>
      <c r="AS19" s="233"/>
      <c r="AT19" s="233"/>
    </row>
    <row r="20" spans="1:41" ht="10.5" customHeight="1">
      <c r="A20" s="194"/>
      <c r="B20" s="553" t="s">
        <v>36</v>
      </c>
      <c r="C20" s="554"/>
      <c r="D20" s="554"/>
      <c r="E20" s="555"/>
      <c r="F20" s="553" t="s">
        <v>36</v>
      </c>
      <c r="G20" s="554"/>
      <c r="H20" s="554"/>
      <c r="I20" s="555"/>
      <c r="J20" s="573" t="s">
        <v>36</v>
      </c>
      <c r="K20" s="554"/>
      <c r="L20" s="554"/>
      <c r="M20" s="555"/>
      <c r="N20" s="574" t="s">
        <v>36</v>
      </c>
      <c r="O20" s="574"/>
      <c r="P20" s="574"/>
      <c r="Q20" s="575"/>
      <c r="R20" s="574" t="s">
        <v>36</v>
      </c>
      <c r="S20" s="574"/>
      <c r="T20" s="574"/>
      <c r="U20" s="575"/>
      <c r="V20" s="158"/>
      <c r="W20" s="195" t="s">
        <v>1</v>
      </c>
      <c r="X20" s="597" t="s">
        <v>91</v>
      </c>
      <c r="Y20" s="598"/>
      <c r="Z20" s="598"/>
      <c r="AA20" s="598"/>
      <c r="AB20" s="598"/>
      <c r="AC20" s="599"/>
      <c r="AD20" s="137"/>
      <c r="AE20" s="182"/>
      <c r="AF20" s="182"/>
      <c r="AG20" s="182"/>
      <c r="AH20" s="210"/>
      <c r="AI20" s="235"/>
      <c r="AJ20" s="235"/>
      <c r="AK20" s="235"/>
      <c r="AM20" s="235"/>
      <c r="AN20" s="235"/>
      <c r="AO20" s="235"/>
    </row>
    <row r="21" spans="1:41" ht="10.5" customHeight="1">
      <c r="A21" s="194"/>
      <c r="B21" s="545" t="s">
        <v>90</v>
      </c>
      <c r="C21" s="546"/>
      <c r="D21" s="546"/>
      <c r="E21" s="547"/>
      <c r="F21" s="572" t="s">
        <v>90</v>
      </c>
      <c r="G21" s="546"/>
      <c r="H21" s="546"/>
      <c r="I21" s="547"/>
      <c r="J21" s="572" t="s">
        <v>90</v>
      </c>
      <c r="K21" s="546"/>
      <c r="L21" s="546"/>
      <c r="M21" s="547"/>
      <c r="N21" s="566" t="s">
        <v>90</v>
      </c>
      <c r="O21" s="566"/>
      <c r="P21" s="566"/>
      <c r="Q21" s="567"/>
      <c r="R21" s="566" t="s">
        <v>36</v>
      </c>
      <c r="S21" s="566"/>
      <c r="T21" s="566"/>
      <c r="U21" s="567"/>
      <c r="V21" s="158"/>
      <c r="W21" s="202" t="s">
        <v>0</v>
      </c>
      <c r="X21" s="589" t="s">
        <v>92</v>
      </c>
      <c r="Y21" s="590"/>
      <c r="Z21" s="590"/>
      <c r="AA21" s="590"/>
      <c r="AB21" s="590"/>
      <c r="AC21" s="591"/>
      <c r="AD21" s="137"/>
      <c r="AE21" s="182"/>
      <c r="AF21" s="182"/>
      <c r="AG21" s="182"/>
      <c r="AH21" s="210"/>
      <c r="AI21" s="235"/>
      <c r="AJ21" s="235"/>
      <c r="AK21" s="235"/>
      <c r="AL21" s="235"/>
      <c r="AM21" s="235"/>
      <c r="AN21" s="235"/>
      <c r="AO21" s="235"/>
    </row>
    <row r="22" spans="1:41" ht="10.5" customHeight="1">
      <c r="A22" s="194"/>
      <c r="B22" s="537" t="s">
        <v>90</v>
      </c>
      <c r="C22" s="538"/>
      <c r="D22" s="538"/>
      <c r="E22" s="539"/>
      <c r="F22" s="569" t="s">
        <v>90</v>
      </c>
      <c r="G22" s="538"/>
      <c r="H22" s="538"/>
      <c r="I22" s="539"/>
      <c r="J22" s="569" t="s">
        <v>90</v>
      </c>
      <c r="K22" s="538"/>
      <c r="L22" s="538"/>
      <c r="M22" s="539"/>
      <c r="N22" s="570" t="s">
        <v>90</v>
      </c>
      <c r="O22" s="570"/>
      <c r="P22" s="570"/>
      <c r="Q22" s="571"/>
      <c r="R22" s="570" t="s">
        <v>36</v>
      </c>
      <c r="S22" s="570"/>
      <c r="T22" s="570"/>
      <c r="U22" s="571"/>
      <c r="V22" s="158"/>
      <c r="W22" s="202" t="s">
        <v>2</v>
      </c>
      <c r="X22" s="589" t="s">
        <v>93</v>
      </c>
      <c r="Y22" s="590"/>
      <c r="Z22" s="590"/>
      <c r="AA22" s="590"/>
      <c r="AB22" s="590"/>
      <c r="AC22" s="591"/>
      <c r="AD22" s="137"/>
      <c r="AE22" s="182"/>
      <c r="AF22" s="182"/>
      <c r="AG22" s="182"/>
      <c r="AH22" s="210"/>
      <c r="AI22" s="235"/>
      <c r="AJ22" s="235"/>
      <c r="AK22" s="235"/>
      <c r="AL22" s="235"/>
      <c r="AM22" s="235"/>
      <c r="AN22" s="235"/>
      <c r="AO22" s="235"/>
    </row>
    <row r="23" spans="1:41" ht="10.5" customHeight="1">
      <c r="A23" s="194"/>
      <c r="B23" s="562" t="s">
        <v>90</v>
      </c>
      <c r="C23" s="563"/>
      <c r="D23" s="563"/>
      <c r="E23" s="564"/>
      <c r="F23" s="576" t="s">
        <v>90</v>
      </c>
      <c r="G23" s="563"/>
      <c r="H23" s="563"/>
      <c r="I23" s="564"/>
      <c r="J23" s="576" t="s">
        <v>90</v>
      </c>
      <c r="K23" s="563"/>
      <c r="L23" s="563"/>
      <c r="M23" s="564"/>
      <c r="N23" s="584" t="s">
        <v>90</v>
      </c>
      <c r="O23" s="584"/>
      <c r="P23" s="584"/>
      <c r="Q23" s="585"/>
      <c r="R23" s="584" t="s">
        <v>36</v>
      </c>
      <c r="S23" s="584"/>
      <c r="T23" s="584"/>
      <c r="U23" s="585"/>
      <c r="V23" s="158"/>
      <c r="W23" s="202" t="s">
        <v>75</v>
      </c>
      <c r="X23" s="207" t="s">
        <v>94</v>
      </c>
      <c r="Y23" s="595" t="s">
        <v>95</v>
      </c>
      <c r="Z23" s="595"/>
      <c r="AA23" s="595"/>
      <c r="AB23" s="595"/>
      <c r="AC23" s="596"/>
      <c r="AD23" s="137"/>
      <c r="AE23" s="182"/>
      <c r="AF23" s="182"/>
      <c r="AG23" s="182"/>
      <c r="AH23" s="210"/>
      <c r="AI23" s="235"/>
      <c r="AJ23" s="235"/>
      <c r="AK23" s="235"/>
      <c r="AL23" s="235"/>
      <c r="AM23" s="235"/>
      <c r="AN23" s="235"/>
      <c r="AO23" s="235"/>
    </row>
    <row r="24" spans="1:41" ht="10.5" customHeight="1">
      <c r="A24" s="194"/>
      <c r="B24" s="553" t="s">
        <v>90</v>
      </c>
      <c r="C24" s="554"/>
      <c r="D24" s="554"/>
      <c r="E24" s="555"/>
      <c r="F24" s="553" t="s">
        <v>90</v>
      </c>
      <c r="G24" s="554"/>
      <c r="H24" s="554"/>
      <c r="I24" s="555"/>
      <c r="J24" s="573" t="s">
        <v>90</v>
      </c>
      <c r="K24" s="554"/>
      <c r="L24" s="554"/>
      <c r="M24" s="555"/>
      <c r="N24" s="574" t="s">
        <v>90</v>
      </c>
      <c r="O24" s="574"/>
      <c r="P24" s="574"/>
      <c r="Q24" s="575"/>
      <c r="R24" s="574" t="s">
        <v>36</v>
      </c>
      <c r="S24" s="574"/>
      <c r="T24" s="574"/>
      <c r="U24" s="575"/>
      <c r="V24" s="158"/>
      <c r="W24" s="202" t="s">
        <v>3</v>
      </c>
      <c r="X24" s="209"/>
      <c r="Y24" s="592">
        <v>41898</v>
      </c>
      <c r="Z24" s="593"/>
      <c r="AA24" s="593"/>
      <c r="AB24" s="593"/>
      <c r="AC24" s="594"/>
      <c r="AD24" s="137"/>
      <c r="AE24" s="182"/>
      <c r="AF24" s="182"/>
      <c r="AG24" s="182"/>
      <c r="AH24" s="210"/>
      <c r="AI24" s="235"/>
      <c r="AJ24" s="235"/>
      <c r="AK24" s="235"/>
      <c r="AL24" s="235"/>
      <c r="AM24" s="235"/>
      <c r="AN24" s="235"/>
      <c r="AO24" s="235"/>
    </row>
    <row r="25" spans="1:41" ht="10.5" customHeight="1">
      <c r="A25" s="194"/>
      <c r="B25" s="545" t="s">
        <v>90</v>
      </c>
      <c r="C25" s="546"/>
      <c r="D25" s="546"/>
      <c r="E25" s="547"/>
      <c r="F25" s="572" t="s">
        <v>90</v>
      </c>
      <c r="G25" s="546"/>
      <c r="H25" s="546"/>
      <c r="I25" s="547"/>
      <c r="J25" s="572" t="s">
        <v>90</v>
      </c>
      <c r="K25" s="546"/>
      <c r="L25" s="546"/>
      <c r="M25" s="547"/>
      <c r="N25" s="566" t="s">
        <v>90</v>
      </c>
      <c r="O25" s="566"/>
      <c r="P25" s="566"/>
      <c r="Q25" s="567"/>
      <c r="R25" s="566" t="s">
        <v>36</v>
      </c>
      <c r="S25" s="566"/>
      <c r="T25" s="566"/>
      <c r="U25" s="567"/>
      <c r="V25" s="158"/>
      <c r="W25" s="202" t="s">
        <v>5</v>
      </c>
      <c r="X25" s="211"/>
      <c r="Y25" s="589">
        <v>12</v>
      </c>
      <c r="Z25" s="590"/>
      <c r="AA25" s="590"/>
      <c r="AB25" s="590"/>
      <c r="AC25" s="591"/>
      <c r="AD25" s="137"/>
      <c r="AE25" s="182"/>
      <c r="AF25" s="182"/>
      <c r="AG25" s="182"/>
      <c r="AH25" s="210"/>
      <c r="AI25" s="235"/>
      <c r="AJ25" s="235"/>
      <c r="AK25" s="235"/>
      <c r="AL25" s="235"/>
      <c r="AM25" s="235"/>
      <c r="AN25" s="235"/>
      <c r="AO25" s="235"/>
    </row>
    <row r="26" spans="1:41" ht="10.5" customHeight="1">
      <c r="A26" s="194"/>
      <c r="B26" s="581" t="s">
        <v>90</v>
      </c>
      <c r="C26" s="582"/>
      <c r="D26" s="582"/>
      <c r="E26" s="583"/>
      <c r="F26" s="569" t="s">
        <v>90</v>
      </c>
      <c r="G26" s="538"/>
      <c r="H26" s="538"/>
      <c r="I26" s="539"/>
      <c r="J26" s="569" t="s">
        <v>90</v>
      </c>
      <c r="K26" s="538"/>
      <c r="L26" s="538"/>
      <c r="M26" s="539"/>
      <c r="N26" s="570" t="s">
        <v>90</v>
      </c>
      <c r="O26" s="570"/>
      <c r="P26" s="570"/>
      <c r="Q26" s="571"/>
      <c r="R26" s="570" t="s">
        <v>36</v>
      </c>
      <c r="S26" s="570"/>
      <c r="T26" s="570"/>
      <c r="U26" s="571"/>
      <c r="V26" s="158"/>
      <c r="W26" s="236" t="s">
        <v>6</v>
      </c>
      <c r="X26" s="237"/>
      <c r="Y26" s="238">
        <f>INT(AH19/60)</f>
        <v>12</v>
      </c>
      <c r="Z26" s="239" t="s">
        <v>16</v>
      </c>
      <c r="AA26" s="214">
        <f>MOD(AH19,60)</f>
        <v>0</v>
      </c>
      <c r="AB26" s="240"/>
      <c r="AC26" s="241"/>
      <c r="AD26" s="137"/>
      <c r="AE26" s="182"/>
      <c r="AF26" s="182"/>
      <c r="AG26" s="182"/>
      <c r="AH26" s="210"/>
      <c r="AI26" s="235"/>
      <c r="AJ26" s="235"/>
      <c r="AK26" s="235"/>
      <c r="AL26" s="235"/>
      <c r="AM26" s="235"/>
      <c r="AN26" s="235"/>
      <c r="AO26" s="235"/>
    </row>
    <row r="27" spans="1:41" ht="10.5" customHeight="1">
      <c r="A27" s="194"/>
      <c r="B27" s="562" t="s">
        <v>90</v>
      </c>
      <c r="C27" s="563"/>
      <c r="D27" s="563"/>
      <c r="E27" s="564"/>
      <c r="F27" s="576" t="s">
        <v>90</v>
      </c>
      <c r="G27" s="563"/>
      <c r="H27" s="563"/>
      <c r="I27" s="564"/>
      <c r="J27" s="576" t="s">
        <v>90</v>
      </c>
      <c r="K27" s="563"/>
      <c r="L27" s="563"/>
      <c r="M27" s="564"/>
      <c r="N27" s="577" t="s">
        <v>90</v>
      </c>
      <c r="O27" s="577"/>
      <c r="P27" s="577"/>
      <c r="Q27" s="578"/>
      <c r="R27" s="577" t="s">
        <v>36</v>
      </c>
      <c r="S27" s="577"/>
      <c r="T27" s="577"/>
      <c r="U27" s="578"/>
      <c r="V27" s="158"/>
      <c r="W27" s="167"/>
      <c r="X27" s="167"/>
      <c r="Y27" s="600"/>
      <c r="Z27" s="600"/>
      <c r="AA27" s="158"/>
      <c r="AB27" s="137"/>
      <c r="AC27" s="137"/>
      <c r="AD27" s="137"/>
      <c r="AE27" s="182"/>
      <c r="AF27" s="182"/>
      <c r="AG27" s="182"/>
      <c r="AH27" s="210"/>
      <c r="AI27" s="235"/>
      <c r="AJ27" s="235" t="s">
        <v>69</v>
      </c>
      <c r="AK27" s="235"/>
      <c r="AL27" s="235"/>
      <c r="AM27" s="235"/>
      <c r="AN27" s="235"/>
      <c r="AO27" s="235"/>
    </row>
    <row r="28" spans="1:41" ht="10.5" customHeight="1">
      <c r="A28" s="194"/>
      <c r="B28" s="553" t="s">
        <v>36</v>
      </c>
      <c r="C28" s="554"/>
      <c r="D28" s="554"/>
      <c r="E28" s="555"/>
      <c r="F28" s="573" t="s">
        <v>29</v>
      </c>
      <c r="G28" s="554"/>
      <c r="H28" s="554"/>
      <c r="I28" s="555"/>
      <c r="J28" s="573" t="s">
        <v>36</v>
      </c>
      <c r="K28" s="554"/>
      <c r="L28" s="554"/>
      <c r="M28" s="555"/>
      <c r="N28" s="574" t="s">
        <v>36</v>
      </c>
      <c r="O28" s="574"/>
      <c r="P28" s="574"/>
      <c r="Q28" s="575"/>
      <c r="R28" s="574"/>
      <c r="S28" s="574"/>
      <c r="T28" s="574"/>
      <c r="U28" s="575"/>
      <c r="V28" s="158"/>
      <c r="W28" s="601" t="s">
        <v>7</v>
      </c>
      <c r="X28" s="602"/>
      <c r="Y28" s="602"/>
      <c r="Z28" s="602"/>
      <c r="AA28" s="602"/>
      <c r="AB28" s="602"/>
      <c r="AC28" s="603"/>
      <c r="AD28" s="137"/>
      <c r="AE28" s="169" t="s">
        <v>25</v>
      </c>
      <c r="AF28" s="169" t="s">
        <v>31</v>
      </c>
      <c r="AG28" s="169" t="s">
        <v>32</v>
      </c>
      <c r="AH28" s="219" t="s">
        <v>34</v>
      </c>
      <c r="AI28" s="235"/>
      <c r="AJ28" s="235"/>
      <c r="AK28" s="235"/>
      <c r="AL28" s="235"/>
      <c r="AM28" s="235"/>
      <c r="AN28" s="235"/>
      <c r="AO28" s="235"/>
    </row>
    <row r="29" spans="1:41" ht="10.5" customHeight="1">
      <c r="A29" s="194"/>
      <c r="B29" s="545" t="s">
        <v>36</v>
      </c>
      <c r="C29" s="546"/>
      <c r="D29" s="546"/>
      <c r="E29" s="547"/>
      <c r="F29" s="572" t="s">
        <v>36</v>
      </c>
      <c r="G29" s="546"/>
      <c r="H29" s="546"/>
      <c r="I29" s="547"/>
      <c r="J29" s="572" t="s">
        <v>36</v>
      </c>
      <c r="K29" s="546"/>
      <c r="L29" s="546"/>
      <c r="M29" s="547"/>
      <c r="N29" s="566" t="s">
        <v>36</v>
      </c>
      <c r="O29" s="566"/>
      <c r="P29" s="566"/>
      <c r="Q29" s="567"/>
      <c r="R29" s="566"/>
      <c r="S29" s="566"/>
      <c r="T29" s="566"/>
      <c r="U29" s="567"/>
      <c r="V29" s="158"/>
      <c r="W29" s="604"/>
      <c r="X29" s="605"/>
      <c r="Y29" s="605"/>
      <c r="Z29" s="605"/>
      <c r="AA29" s="605"/>
      <c r="AB29" s="605"/>
      <c r="AC29" s="606"/>
      <c r="AD29" s="137"/>
      <c r="AE29" s="181">
        <f>COUNTIF(B10:U51,"El3vert")</f>
        <v>0</v>
      </c>
      <c r="AF29" s="182">
        <f>COUNTIF(B10:U51,"El3jaune")</f>
        <v>0</v>
      </c>
      <c r="AG29" s="182">
        <f>COUNTIF(B10:U51,"El3orange")</f>
        <v>0</v>
      </c>
      <c r="AH29" s="210">
        <f>(SUM(AE29:AG29)*0.25*60)+AO12+AO15+AP18+AK12+AK15+AL18+AS12+AS15+AT18</f>
        <v>0</v>
      </c>
      <c r="AI29" s="235"/>
      <c r="AJ29" s="235"/>
      <c r="AK29" s="235"/>
      <c r="AL29" s="235"/>
      <c r="AM29" s="235"/>
      <c r="AN29" s="235"/>
      <c r="AO29" s="235"/>
    </row>
    <row r="30" spans="1:41" ht="10.5" customHeight="1">
      <c r="A30" s="194"/>
      <c r="B30" s="537" t="s">
        <v>29</v>
      </c>
      <c r="C30" s="538"/>
      <c r="D30" s="538"/>
      <c r="E30" s="539"/>
      <c r="F30" s="569" t="s">
        <v>36</v>
      </c>
      <c r="G30" s="538"/>
      <c r="H30" s="538"/>
      <c r="I30" s="539"/>
      <c r="J30" s="569" t="s">
        <v>29</v>
      </c>
      <c r="K30" s="538"/>
      <c r="L30" s="538"/>
      <c r="M30" s="539"/>
      <c r="N30" s="570" t="s">
        <v>29</v>
      </c>
      <c r="O30" s="570"/>
      <c r="P30" s="570"/>
      <c r="Q30" s="571"/>
      <c r="R30" s="570"/>
      <c r="S30" s="570"/>
      <c r="T30" s="570"/>
      <c r="U30" s="571"/>
      <c r="V30" s="158"/>
      <c r="W30" s="242" t="s">
        <v>1</v>
      </c>
      <c r="X30" s="597"/>
      <c r="Y30" s="598"/>
      <c r="Z30" s="598"/>
      <c r="AA30" s="598"/>
      <c r="AB30" s="598"/>
      <c r="AC30" s="599"/>
      <c r="AD30" s="137"/>
      <c r="AE30" s="182"/>
      <c r="AF30" s="182"/>
      <c r="AG30" s="182"/>
      <c r="AH30" s="210"/>
      <c r="AI30" s="235"/>
      <c r="AJ30" s="235"/>
      <c r="AK30" s="235"/>
      <c r="AL30" s="235"/>
      <c r="AM30" s="235"/>
      <c r="AN30" s="235"/>
      <c r="AO30" s="235"/>
    </row>
    <row r="31" spans="1:41" ht="10.5" customHeight="1">
      <c r="A31" s="194"/>
      <c r="B31" s="562" t="s">
        <v>29</v>
      </c>
      <c r="C31" s="563"/>
      <c r="D31" s="563"/>
      <c r="E31" s="564"/>
      <c r="F31" s="576" t="s">
        <v>36</v>
      </c>
      <c r="G31" s="563"/>
      <c r="H31" s="563"/>
      <c r="I31" s="564"/>
      <c r="J31" s="576" t="s">
        <v>29</v>
      </c>
      <c r="K31" s="563"/>
      <c r="L31" s="563"/>
      <c r="M31" s="564"/>
      <c r="N31" s="584" t="s">
        <v>29</v>
      </c>
      <c r="O31" s="584"/>
      <c r="P31" s="584"/>
      <c r="Q31" s="585"/>
      <c r="R31" s="584"/>
      <c r="S31" s="584"/>
      <c r="T31" s="584"/>
      <c r="U31" s="585"/>
      <c r="V31" s="158"/>
      <c r="W31" s="202" t="s">
        <v>0</v>
      </c>
      <c r="X31" s="589"/>
      <c r="Y31" s="590"/>
      <c r="Z31" s="590"/>
      <c r="AA31" s="590"/>
      <c r="AB31" s="590"/>
      <c r="AC31" s="591"/>
      <c r="AD31" s="137"/>
      <c r="AE31" s="182"/>
      <c r="AF31" s="182"/>
      <c r="AG31" s="182"/>
      <c r="AH31" s="210"/>
      <c r="AI31" s="235"/>
      <c r="AJ31" s="235"/>
      <c r="AK31" s="235"/>
      <c r="AL31" s="235"/>
      <c r="AM31" s="235"/>
      <c r="AN31" s="235"/>
      <c r="AO31" s="235"/>
    </row>
    <row r="32" spans="1:41" ht="10.5" customHeight="1">
      <c r="A32" s="194"/>
      <c r="B32" s="553" t="s">
        <v>28</v>
      </c>
      <c r="C32" s="554"/>
      <c r="D32" s="554"/>
      <c r="E32" s="555"/>
      <c r="F32" s="573" t="s">
        <v>28</v>
      </c>
      <c r="G32" s="554"/>
      <c r="H32" s="554"/>
      <c r="I32" s="555"/>
      <c r="J32" s="573" t="s">
        <v>28</v>
      </c>
      <c r="K32" s="554"/>
      <c r="L32" s="554"/>
      <c r="M32" s="555"/>
      <c r="N32" s="574" t="s">
        <v>28</v>
      </c>
      <c r="O32" s="574"/>
      <c r="P32" s="574"/>
      <c r="Q32" s="575"/>
      <c r="R32" s="574"/>
      <c r="S32" s="574"/>
      <c r="T32" s="574"/>
      <c r="U32" s="575"/>
      <c r="V32" s="158"/>
      <c r="W32" s="202" t="s">
        <v>2</v>
      </c>
      <c r="X32" s="589"/>
      <c r="Y32" s="590"/>
      <c r="Z32" s="590"/>
      <c r="AA32" s="590"/>
      <c r="AB32" s="590"/>
      <c r="AC32" s="591"/>
      <c r="AD32" s="137"/>
      <c r="AE32" s="210">
        <f>(SUM(AE29+AE19+AE9)*0.25*60)+AI19</f>
        <v>0</v>
      </c>
      <c r="AF32" s="210">
        <f>(SUM(AF29+AF19+AF9)*0.25*60)+AM19</f>
        <v>1200</v>
      </c>
      <c r="AG32" s="210">
        <f>(SUM(AG29+AG19+AG9)*0.25*60)+AQ19</f>
        <v>0</v>
      </c>
      <c r="AH32" s="210"/>
      <c r="AI32" s="235"/>
      <c r="AJ32" s="235"/>
      <c r="AK32" s="235"/>
      <c r="AL32" s="235"/>
      <c r="AM32" s="235"/>
      <c r="AN32" s="235"/>
      <c r="AO32" s="235"/>
    </row>
    <row r="33" spans="1:34" ht="10.5" customHeight="1">
      <c r="A33" s="194"/>
      <c r="B33" s="545" t="s">
        <v>28</v>
      </c>
      <c r="C33" s="546"/>
      <c r="D33" s="546"/>
      <c r="E33" s="547"/>
      <c r="F33" s="572" t="s">
        <v>28</v>
      </c>
      <c r="G33" s="546"/>
      <c r="H33" s="546"/>
      <c r="I33" s="547"/>
      <c r="J33" s="572" t="s">
        <v>28</v>
      </c>
      <c r="K33" s="546"/>
      <c r="L33" s="546"/>
      <c r="M33" s="547"/>
      <c r="N33" s="566" t="s">
        <v>28</v>
      </c>
      <c r="O33" s="566"/>
      <c r="P33" s="566"/>
      <c r="Q33" s="567"/>
      <c r="R33" s="566"/>
      <c r="S33" s="566"/>
      <c r="T33" s="566"/>
      <c r="U33" s="567"/>
      <c r="V33" s="158"/>
      <c r="W33" s="202" t="s">
        <v>75</v>
      </c>
      <c r="X33" s="207"/>
      <c r="Y33" s="595"/>
      <c r="Z33" s="595"/>
      <c r="AA33" s="595"/>
      <c r="AB33" s="595"/>
      <c r="AC33" s="596"/>
      <c r="AD33" s="137"/>
      <c r="AG33" s="243"/>
      <c r="AH33" s="243"/>
    </row>
    <row r="34" spans="1:34" ht="10.5" customHeight="1">
      <c r="A34" s="194"/>
      <c r="B34" s="581" t="s">
        <v>36</v>
      </c>
      <c r="C34" s="582"/>
      <c r="D34" s="582"/>
      <c r="E34" s="583"/>
      <c r="F34" s="569" t="s">
        <v>36</v>
      </c>
      <c r="G34" s="538"/>
      <c r="H34" s="538"/>
      <c r="I34" s="539"/>
      <c r="J34" s="569" t="s">
        <v>36</v>
      </c>
      <c r="K34" s="538"/>
      <c r="L34" s="538"/>
      <c r="M34" s="539"/>
      <c r="N34" s="570" t="s">
        <v>36</v>
      </c>
      <c r="O34" s="570"/>
      <c r="P34" s="570"/>
      <c r="Q34" s="571"/>
      <c r="R34" s="570"/>
      <c r="S34" s="570"/>
      <c r="T34" s="570"/>
      <c r="U34" s="571"/>
      <c r="V34" s="158"/>
      <c r="W34" s="202" t="s">
        <v>3</v>
      </c>
      <c r="X34" s="209"/>
      <c r="Y34" s="592"/>
      <c r="Z34" s="593"/>
      <c r="AA34" s="593"/>
      <c r="AB34" s="593"/>
      <c r="AC34" s="594"/>
      <c r="AD34" s="137"/>
      <c r="AG34" s="243"/>
      <c r="AH34" s="243"/>
    </row>
    <row r="35" spans="1:34" ht="10.5" customHeight="1">
      <c r="A35" s="194"/>
      <c r="B35" s="562" t="s">
        <v>36</v>
      </c>
      <c r="C35" s="563"/>
      <c r="D35" s="563"/>
      <c r="E35" s="564"/>
      <c r="F35" s="576" t="s">
        <v>36</v>
      </c>
      <c r="G35" s="563"/>
      <c r="H35" s="563"/>
      <c r="I35" s="564"/>
      <c r="J35" s="576" t="s">
        <v>36</v>
      </c>
      <c r="K35" s="563"/>
      <c r="L35" s="563"/>
      <c r="M35" s="564"/>
      <c r="N35" s="577" t="s">
        <v>36</v>
      </c>
      <c r="O35" s="577"/>
      <c r="P35" s="577"/>
      <c r="Q35" s="578"/>
      <c r="R35" s="577"/>
      <c r="S35" s="577"/>
      <c r="T35" s="577"/>
      <c r="U35" s="578"/>
      <c r="V35" s="158"/>
      <c r="W35" s="202" t="s">
        <v>5</v>
      </c>
      <c r="X35" s="211"/>
      <c r="Y35" s="589"/>
      <c r="Z35" s="590"/>
      <c r="AA35" s="590"/>
      <c r="AB35" s="590"/>
      <c r="AC35" s="591"/>
      <c r="AD35" s="137"/>
      <c r="AG35" s="243"/>
      <c r="AH35" s="243"/>
    </row>
    <row r="36" spans="1:30" ht="10.5" customHeight="1">
      <c r="A36" s="194"/>
      <c r="B36" s="553" t="s">
        <v>36</v>
      </c>
      <c r="C36" s="554"/>
      <c r="D36" s="554"/>
      <c r="E36" s="555"/>
      <c r="F36" s="573" t="s">
        <v>36</v>
      </c>
      <c r="G36" s="554"/>
      <c r="H36" s="554"/>
      <c r="I36" s="555"/>
      <c r="J36" s="573" t="s">
        <v>36</v>
      </c>
      <c r="K36" s="554"/>
      <c r="L36" s="554"/>
      <c r="M36" s="555"/>
      <c r="N36" s="574" t="s">
        <v>36</v>
      </c>
      <c r="O36" s="574"/>
      <c r="P36" s="574"/>
      <c r="Q36" s="575"/>
      <c r="R36" s="574"/>
      <c r="S36" s="574"/>
      <c r="T36" s="574"/>
      <c r="U36" s="575"/>
      <c r="V36" s="158"/>
      <c r="W36" s="587" t="s">
        <v>6</v>
      </c>
      <c r="X36" s="588"/>
      <c r="Y36" s="244">
        <f>INT(AH29/60)</f>
        <v>0</v>
      </c>
      <c r="Z36" s="239" t="s">
        <v>16</v>
      </c>
      <c r="AA36" s="214">
        <f>MOD(AH29,60)</f>
        <v>0</v>
      </c>
      <c r="AB36" s="240"/>
      <c r="AC36" s="241"/>
      <c r="AD36" s="137"/>
    </row>
    <row r="37" spans="1:34" ht="10.5" customHeight="1">
      <c r="A37" s="194"/>
      <c r="B37" s="545" t="s">
        <v>36</v>
      </c>
      <c r="C37" s="546"/>
      <c r="D37" s="546"/>
      <c r="E37" s="547"/>
      <c r="F37" s="572" t="s">
        <v>36</v>
      </c>
      <c r="G37" s="546"/>
      <c r="H37" s="546"/>
      <c r="I37" s="547"/>
      <c r="J37" s="572" t="s">
        <v>36</v>
      </c>
      <c r="K37" s="546"/>
      <c r="L37" s="546"/>
      <c r="M37" s="547"/>
      <c r="N37" s="566" t="s">
        <v>36</v>
      </c>
      <c r="O37" s="566"/>
      <c r="P37" s="566"/>
      <c r="Q37" s="567"/>
      <c r="R37" s="566"/>
      <c r="S37" s="566"/>
      <c r="T37" s="566"/>
      <c r="U37" s="567"/>
      <c r="V37" s="158"/>
      <c r="W37" s="217"/>
      <c r="X37" s="217"/>
      <c r="Y37" s="217"/>
      <c r="Z37" s="156"/>
      <c r="AA37" s="158"/>
      <c r="AB37" s="137"/>
      <c r="AC37" s="137"/>
      <c r="AD37" s="137"/>
      <c r="AE37" s="245"/>
      <c r="AF37" s="245"/>
      <c r="AG37" s="246"/>
      <c r="AH37" s="246"/>
    </row>
    <row r="38" spans="1:34" ht="10.5" customHeight="1">
      <c r="A38" s="194"/>
      <c r="B38" s="537" t="s">
        <v>26</v>
      </c>
      <c r="C38" s="538"/>
      <c r="D38" s="538"/>
      <c r="E38" s="539"/>
      <c r="F38" s="569" t="s">
        <v>36</v>
      </c>
      <c r="G38" s="538"/>
      <c r="H38" s="538"/>
      <c r="I38" s="539"/>
      <c r="J38" s="569" t="s">
        <v>26</v>
      </c>
      <c r="K38" s="538"/>
      <c r="L38" s="538"/>
      <c r="M38" s="539"/>
      <c r="N38" s="570" t="s">
        <v>26</v>
      </c>
      <c r="O38" s="570"/>
      <c r="P38" s="570"/>
      <c r="Q38" s="571"/>
      <c r="R38" s="570"/>
      <c r="S38" s="570"/>
      <c r="T38" s="570"/>
      <c r="U38" s="571"/>
      <c r="V38" s="158"/>
      <c r="W38" s="247"/>
      <c r="X38" s="247"/>
      <c r="Y38" s="247"/>
      <c r="Z38" s="247"/>
      <c r="AA38" s="247"/>
      <c r="AB38" s="248"/>
      <c r="AC38" s="248"/>
      <c r="AD38" s="137"/>
      <c r="AE38" s="245"/>
      <c r="AF38" s="146"/>
      <c r="AG38" s="246"/>
      <c r="AH38" s="246"/>
    </row>
    <row r="39" spans="1:34" ht="10.5" customHeight="1">
      <c r="A39" s="194"/>
      <c r="B39" s="562" t="s">
        <v>26</v>
      </c>
      <c r="C39" s="563"/>
      <c r="D39" s="563"/>
      <c r="E39" s="564"/>
      <c r="F39" s="576" t="s">
        <v>36</v>
      </c>
      <c r="G39" s="563"/>
      <c r="H39" s="563"/>
      <c r="I39" s="564"/>
      <c r="J39" s="576" t="s">
        <v>26</v>
      </c>
      <c r="K39" s="563"/>
      <c r="L39" s="563"/>
      <c r="M39" s="564"/>
      <c r="N39" s="584" t="s">
        <v>26</v>
      </c>
      <c r="O39" s="584"/>
      <c r="P39" s="584"/>
      <c r="Q39" s="585"/>
      <c r="R39" s="584"/>
      <c r="S39" s="584"/>
      <c r="T39" s="584"/>
      <c r="U39" s="585"/>
      <c r="V39" s="158"/>
      <c r="W39" s="586" t="s">
        <v>42</v>
      </c>
      <c r="X39" s="586"/>
      <c r="Y39" s="586"/>
      <c r="Z39" s="586"/>
      <c r="AA39" s="586"/>
      <c r="AB39" s="535">
        <f>INT(AE32/60)</f>
        <v>0</v>
      </c>
      <c r="AC39" s="535" t="s">
        <v>16</v>
      </c>
      <c r="AD39" s="535">
        <f>MOD(AE32,60)</f>
        <v>0</v>
      </c>
      <c r="AE39" s="245"/>
      <c r="AF39" s="146"/>
      <c r="AG39" s="246"/>
      <c r="AH39" s="165"/>
    </row>
    <row r="40" spans="1:34" ht="10.5" customHeight="1">
      <c r="A40" s="194"/>
      <c r="B40" s="553" t="s">
        <v>26</v>
      </c>
      <c r="C40" s="554"/>
      <c r="D40" s="554"/>
      <c r="E40" s="555"/>
      <c r="F40" s="573" t="s">
        <v>36</v>
      </c>
      <c r="G40" s="554"/>
      <c r="H40" s="554"/>
      <c r="I40" s="555"/>
      <c r="J40" s="573" t="s">
        <v>26</v>
      </c>
      <c r="K40" s="554"/>
      <c r="L40" s="554"/>
      <c r="M40" s="555"/>
      <c r="N40" s="574" t="s">
        <v>26</v>
      </c>
      <c r="O40" s="574"/>
      <c r="P40" s="574"/>
      <c r="Q40" s="575"/>
      <c r="R40" s="574"/>
      <c r="S40" s="574"/>
      <c r="T40" s="574"/>
      <c r="U40" s="575"/>
      <c r="V40" s="158"/>
      <c r="W40" s="586"/>
      <c r="X40" s="586"/>
      <c r="Y40" s="586"/>
      <c r="Z40" s="586"/>
      <c r="AA40" s="586"/>
      <c r="AB40" s="535"/>
      <c r="AC40" s="535"/>
      <c r="AD40" s="535"/>
      <c r="AE40" s="245"/>
      <c r="AF40" s="146"/>
      <c r="AG40" s="246"/>
      <c r="AH40" s="165"/>
    </row>
    <row r="41" spans="1:34" ht="10.5" customHeight="1">
      <c r="A41" s="194"/>
      <c r="B41" s="545" t="s">
        <v>26</v>
      </c>
      <c r="C41" s="546"/>
      <c r="D41" s="546"/>
      <c r="E41" s="547"/>
      <c r="F41" s="572" t="s">
        <v>36</v>
      </c>
      <c r="G41" s="546"/>
      <c r="H41" s="546"/>
      <c r="I41" s="547"/>
      <c r="J41" s="572" t="s">
        <v>26</v>
      </c>
      <c r="K41" s="546"/>
      <c r="L41" s="546"/>
      <c r="M41" s="547"/>
      <c r="N41" s="566" t="s">
        <v>26</v>
      </c>
      <c r="O41" s="566"/>
      <c r="P41" s="566"/>
      <c r="Q41" s="567"/>
      <c r="R41" s="566"/>
      <c r="S41" s="566"/>
      <c r="T41" s="566"/>
      <c r="U41" s="567"/>
      <c r="V41" s="158"/>
      <c r="W41" s="580" t="s">
        <v>4</v>
      </c>
      <c r="X41" s="580"/>
      <c r="Y41" s="580"/>
      <c r="Z41" s="580"/>
      <c r="AA41" s="580"/>
      <c r="AB41" s="535">
        <f>INT(AF32/60)</f>
        <v>20</v>
      </c>
      <c r="AC41" s="535" t="s">
        <v>16</v>
      </c>
      <c r="AD41" s="535">
        <f>MOD(AF32,60)</f>
        <v>0</v>
      </c>
      <c r="AH41" s="140"/>
    </row>
    <row r="42" spans="1:30" ht="10.5" customHeight="1">
      <c r="A42" s="194"/>
      <c r="B42" s="581" t="s">
        <v>26</v>
      </c>
      <c r="C42" s="582"/>
      <c r="D42" s="582"/>
      <c r="E42" s="583"/>
      <c r="F42" s="569" t="s">
        <v>36</v>
      </c>
      <c r="G42" s="538"/>
      <c r="H42" s="538"/>
      <c r="I42" s="539"/>
      <c r="J42" s="569" t="s">
        <v>26</v>
      </c>
      <c r="K42" s="538"/>
      <c r="L42" s="538"/>
      <c r="M42" s="539"/>
      <c r="N42" s="570" t="s">
        <v>26</v>
      </c>
      <c r="O42" s="570"/>
      <c r="P42" s="570"/>
      <c r="Q42" s="571"/>
      <c r="R42" s="570"/>
      <c r="S42" s="570"/>
      <c r="T42" s="570"/>
      <c r="U42" s="571"/>
      <c r="V42" s="158"/>
      <c r="W42" s="580"/>
      <c r="X42" s="580"/>
      <c r="Y42" s="580"/>
      <c r="Z42" s="580"/>
      <c r="AA42" s="580"/>
      <c r="AB42" s="535"/>
      <c r="AC42" s="535"/>
      <c r="AD42" s="535"/>
    </row>
    <row r="43" spans="1:58" s="251" customFormat="1" ht="10.5" customHeight="1">
      <c r="A43" s="249"/>
      <c r="B43" s="562" t="s">
        <v>26</v>
      </c>
      <c r="C43" s="563"/>
      <c r="D43" s="563"/>
      <c r="E43" s="564"/>
      <c r="F43" s="576" t="s">
        <v>36</v>
      </c>
      <c r="G43" s="563"/>
      <c r="H43" s="563"/>
      <c r="I43" s="564"/>
      <c r="J43" s="576" t="s">
        <v>26</v>
      </c>
      <c r="K43" s="563"/>
      <c r="L43" s="563"/>
      <c r="M43" s="564"/>
      <c r="N43" s="577" t="s">
        <v>26</v>
      </c>
      <c r="O43" s="577"/>
      <c r="P43" s="577"/>
      <c r="Q43" s="578"/>
      <c r="R43" s="577"/>
      <c r="S43" s="577"/>
      <c r="T43" s="577"/>
      <c r="U43" s="578"/>
      <c r="V43" s="250"/>
      <c r="W43" s="579" t="s">
        <v>18</v>
      </c>
      <c r="X43" s="579"/>
      <c r="Y43" s="579"/>
      <c r="Z43" s="579"/>
      <c r="AA43" s="579"/>
      <c r="AB43" s="535">
        <f>INT(AG32/60)</f>
        <v>0</v>
      </c>
      <c r="AC43" s="535" t="s">
        <v>16</v>
      </c>
      <c r="AD43" s="535">
        <f>MOD(AG32,60)</f>
        <v>0</v>
      </c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</row>
    <row r="44" spans="1:30" ht="10.5" customHeight="1">
      <c r="A44" s="194"/>
      <c r="B44" s="553" t="s">
        <v>26</v>
      </c>
      <c r="C44" s="554"/>
      <c r="D44" s="554"/>
      <c r="E44" s="555"/>
      <c r="F44" s="573" t="s">
        <v>36</v>
      </c>
      <c r="G44" s="554"/>
      <c r="H44" s="554"/>
      <c r="I44" s="555"/>
      <c r="J44" s="573" t="s">
        <v>26</v>
      </c>
      <c r="K44" s="554"/>
      <c r="L44" s="554"/>
      <c r="M44" s="555"/>
      <c r="N44" s="574" t="s">
        <v>26</v>
      </c>
      <c r="O44" s="574"/>
      <c r="P44" s="574"/>
      <c r="Q44" s="575"/>
      <c r="R44" s="574"/>
      <c r="S44" s="574"/>
      <c r="T44" s="574"/>
      <c r="U44" s="575"/>
      <c r="V44" s="158"/>
      <c r="W44" s="579"/>
      <c r="X44" s="579"/>
      <c r="Y44" s="579"/>
      <c r="Z44" s="579"/>
      <c r="AA44" s="579"/>
      <c r="AB44" s="535"/>
      <c r="AC44" s="535"/>
      <c r="AD44" s="535"/>
    </row>
    <row r="45" spans="1:32" ht="10.5" customHeight="1">
      <c r="A45" s="194"/>
      <c r="B45" s="545" t="s">
        <v>26</v>
      </c>
      <c r="C45" s="546"/>
      <c r="D45" s="546"/>
      <c r="E45" s="547"/>
      <c r="F45" s="572" t="s">
        <v>36</v>
      </c>
      <c r="G45" s="546"/>
      <c r="H45" s="546"/>
      <c r="I45" s="547"/>
      <c r="J45" s="572" t="s">
        <v>26</v>
      </c>
      <c r="K45" s="546"/>
      <c r="L45" s="546"/>
      <c r="M45" s="547"/>
      <c r="N45" s="566" t="s">
        <v>26</v>
      </c>
      <c r="O45" s="566"/>
      <c r="P45" s="566"/>
      <c r="Q45" s="567"/>
      <c r="R45" s="566"/>
      <c r="S45" s="566"/>
      <c r="T45" s="566"/>
      <c r="U45" s="567"/>
      <c r="V45" s="158"/>
      <c r="W45" s="568" t="s">
        <v>35</v>
      </c>
      <c r="X45" s="568"/>
      <c r="Y45" s="568"/>
      <c r="Z45" s="568"/>
      <c r="AA45" s="568"/>
      <c r="AB45" s="535">
        <f>INT(AF45/60)</f>
        <v>2</v>
      </c>
      <c r="AC45" s="535" t="s">
        <v>16</v>
      </c>
      <c r="AD45" s="535">
        <f>MOD(AF45,60)</f>
        <v>0</v>
      </c>
      <c r="AE45" s="243" t="s">
        <v>28</v>
      </c>
      <c r="AF45" s="243">
        <f>COUNTIF(B10:U51,"Rose")*0.25*60</f>
        <v>120</v>
      </c>
    </row>
    <row r="46" spans="1:30" ht="10.5" customHeight="1">
      <c r="A46" s="194"/>
      <c r="B46" s="537" t="s">
        <v>36</v>
      </c>
      <c r="C46" s="538"/>
      <c r="D46" s="538"/>
      <c r="E46" s="539"/>
      <c r="F46" s="569" t="s">
        <v>36</v>
      </c>
      <c r="G46" s="538"/>
      <c r="H46" s="538"/>
      <c r="I46" s="539"/>
      <c r="J46" s="569" t="s">
        <v>26</v>
      </c>
      <c r="K46" s="538"/>
      <c r="L46" s="538"/>
      <c r="M46" s="539"/>
      <c r="N46" s="570" t="s">
        <v>26</v>
      </c>
      <c r="O46" s="570"/>
      <c r="P46" s="570"/>
      <c r="Q46" s="571"/>
      <c r="R46" s="570"/>
      <c r="S46" s="570"/>
      <c r="T46" s="570"/>
      <c r="U46" s="571"/>
      <c r="V46" s="158"/>
      <c r="W46" s="568"/>
      <c r="X46" s="568"/>
      <c r="Y46" s="568"/>
      <c r="Z46" s="568"/>
      <c r="AA46" s="568"/>
      <c r="AB46" s="535"/>
      <c r="AC46" s="535"/>
      <c r="AD46" s="535"/>
    </row>
    <row r="47" spans="1:32" ht="10.5" customHeight="1">
      <c r="A47" s="201"/>
      <c r="B47" s="562" t="s">
        <v>36</v>
      </c>
      <c r="C47" s="563"/>
      <c r="D47" s="563"/>
      <c r="E47" s="564"/>
      <c r="F47" s="532" t="s">
        <v>36</v>
      </c>
      <c r="G47" s="530"/>
      <c r="H47" s="530"/>
      <c r="I47" s="531"/>
      <c r="J47" s="532" t="s">
        <v>26</v>
      </c>
      <c r="K47" s="530"/>
      <c r="L47" s="530"/>
      <c r="M47" s="531"/>
      <c r="N47" s="533" t="s">
        <v>26</v>
      </c>
      <c r="O47" s="533"/>
      <c r="P47" s="533"/>
      <c r="Q47" s="534"/>
      <c r="R47" s="533"/>
      <c r="S47" s="533"/>
      <c r="T47" s="533"/>
      <c r="U47" s="534"/>
      <c r="V47" s="158"/>
      <c r="W47" s="565" t="s">
        <v>43</v>
      </c>
      <c r="X47" s="565"/>
      <c r="Y47" s="565"/>
      <c r="Z47" s="565"/>
      <c r="AA47" s="565"/>
      <c r="AB47" s="535">
        <f>INT(AF47/60)</f>
        <v>15</v>
      </c>
      <c r="AC47" s="535" t="s">
        <v>16</v>
      </c>
      <c r="AD47" s="535">
        <f>MOD(AF47,60)</f>
        <v>15</v>
      </c>
      <c r="AE47" s="243" t="s">
        <v>36</v>
      </c>
      <c r="AF47" s="243">
        <f>COUNTIF(B10:U51,"Bleu")*0.25*60</f>
        <v>915</v>
      </c>
    </row>
    <row r="48" spans="1:30" ht="10.5" customHeight="1">
      <c r="A48" s="201"/>
      <c r="B48" s="553" t="s">
        <v>36</v>
      </c>
      <c r="C48" s="554"/>
      <c r="D48" s="554"/>
      <c r="E48" s="555"/>
      <c r="F48" s="556" t="s">
        <v>36</v>
      </c>
      <c r="G48" s="557"/>
      <c r="H48" s="557"/>
      <c r="I48" s="558"/>
      <c r="J48" s="559" t="s">
        <v>26</v>
      </c>
      <c r="K48" s="557"/>
      <c r="L48" s="557"/>
      <c r="M48" s="558"/>
      <c r="N48" s="560" t="s">
        <v>26</v>
      </c>
      <c r="O48" s="560"/>
      <c r="P48" s="560"/>
      <c r="Q48" s="561"/>
      <c r="R48" s="560"/>
      <c r="S48" s="560"/>
      <c r="T48" s="560"/>
      <c r="U48" s="561"/>
      <c r="V48" s="158"/>
      <c r="W48" s="565"/>
      <c r="X48" s="565"/>
      <c r="Y48" s="565"/>
      <c r="Z48" s="565"/>
      <c r="AA48" s="565"/>
      <c r="AB48" s="535"/>
      <c r="AC48" s="535"/>
      <c r="AD48" s="535"/>
    </row>
    <row r="49" spans="1:30" ht="10.5" customHeight="1">
      <c r="A49" s="201"/>
      <c r="B49" s="545" t="s">
        <v>36</v>
      </c>
      <c r="C49" s="546"/>
      <c r="D49" s="546"/>
      <c r="E49" s="547"/>
      <c r="F49" s="548" t="s">
        <v>36</v>
      </c>
      <c r="G49" s="549"/>
      <c r="H49" s="549"/>
      <c r="I49" s="550"/>
      <c r="J49" s="548" t="s">
        <v>26</v>
      </c>
      <c r="K49" s="549"/>
      <c r="L49" s="549"/>
      <c r="M49" s="550"/>
      <c r="N49" s="551" t="s">
        <v>26</v>
      </c>
      <c r="O49" s="551"/>
      <c r="P49" s="551"/>
      <c r="Q49" s="552"/>
      <c r="R49" s="551"/>
      <c r="S49" s="551"/>
      <c r="T49" s="551"/>
      <c r="U49" s="552"/>
      <c r="V49" s="158"/>
      <c r="W49" s="536" t="s">
        <v>44</v>
      </c>
      <c r="X49" s="536"/>
      <c r="Y49" s="536"/>
      <c r="Z49" s="536"/>
      <c r="AA49" s="536"/>
      <c r="AB49" s="535">
        <f>INT(AF51/60)</f>
        <v>1</v>
      </c>
      <c r="AC49" s="535" t="s">
        <v>16</v>
      </c>
      <c r="AD49" s="535">
        <f>MOD(AF51,60)</f>
        <v>45</v>
      </c>
    </row>
    <row r="50" spans="1:30" ht="10.5" customHeight="1">
      <c r="A50" s="201"/>
      <c r="B50" s="537"/>
      <c r="C50" s="538"/>
      <c r="D50" s="538"/>
      <c r="E50" s="539"/>
      <c r="F50" s="540"/>
      <c r="G50" s="541"/>
      <c r="H50" s="541"/>
      <c r="I50" s="542"/>
      <c r="J50" s="540"/>
      <c r="K50" s="541"/>
      <c r="L50" s="541"/>
      <c r="M50" s="542"/>
      <c r="N50" s="543"/>
      <c r="O50" s="543"/>
      <c r="P50" s="543"/>
      <c r="Q50" s="544"/>
      <c r="R50" s="543"/>
      <c r="S50" s="543"/>
      <c r="T50" s="543"/>
      <c r="U50" s="544"/>
      <c r="V50" s="158"/>
      <c r="W50" s="536"/>
      <c r="X50" s="536"/>
      <c r="Y50" s="536"/>
      <c r="Z50" s="536"/>
      <c r="AA50" s="536"/>
      <c r="AB50" s="535"/>
      <c r="AC50" s="535"/>
      <c r="AD50" s="535"/>
    </row>
    <row r="51" spans="1:32" ht="10.5" customHeight="1">
      <c r="A51" s="201"/>
      <c r="B51" s="529"/>
      <c r="C51" s="530"/>
      <c r="D51" s="530"/>
      <c r="E51" s="531"/>
      <c r="F51" s="532"/>
      <c r="G51" s="530"/>
      <c r="H51" s="530"/>
      <c r="I51" s="531"/>
      <c r="J51" s="532"/>
      <c r="K51" s="530"/>
      <c r="L51" s="530"/>
      <c r="M51" s="531"/>
      <c r="N51" s="533"/>
      <c r="O51" s="533"/>
      <c r="P51" s="533"/>
      <c r="Q51" s="534"/>
      <c r="R51" s="533"/>
      <c r="S51" s="533"/>
      <c r="T51" s="533"/>
      <c r="U51" s="534"/>
      <c r="V51" s="158"/>
      <c r="W51" s="252"/>
      <c r="X51" s="252"/>
      <c r="Y51" s="252"/>
      <c r="Z51" s="252"/>
      <c r="AA51" s="252"/>
      <c r="AB51" s="535"/>
      <c r="AC51" s="535"/>
      <c r="AD51" s="535"/>
      <c r="AE51" s="243" t="s">
        <v>29</v>
      </c>
      <c r="AF51" s="243">
        <f>COUNTIF(B10:U51,"Mauve")*0.25*60</f>
        <v>105</v>
      </c>
    </row>
    <row r="52" spans="1:30" ht="10.5" customHeight="1">
      <c r="A52" s="153"/>
      <c r="B52" s="253">
        <f>INT(B53/60)</f>
        <v>8</v>
      </c>
      <c r="C52" s="254" t="s">
        <v>16</v>
      </c>
      <c r="D52" s="525">
        <f>MOD(B53,60)</f>
        <v>45</v>
      </c>
      <c r="E52" s="526"/>
      <c r="F52" s="255">
        <f>INT(F53/60)</f>
        <v>8</v>
      </c>
      <c r="G52" s="254" t="s">
        <v>16</v>
      </c>
      <c r="H52" s="525">
        <f>MOD(F53,60)</f>
        <v>45</v>
      </c>
      <c r="I52" s="526"/>
      <c r="J52" s="256">
        <f>INT(J53/60)</f>
        <v>8</v>
      </c>
      <c r="K52" s="257" t="s">
        <v>16</v>
      </c>
      <c r="L52" s="527">
        <f>MOD(J53,60)</f>
        <v>45</v>
      </c>
      <c r="M52" s="528"/>
      <c r="N52" s="255">
        <f>INT(N53/60)</f>
        <v>8</v>
      </c>
      <c r="O52" s="254" t="s">
        <v>16</v>
      </c>
      <c r="P52" s="525">
        <f>MOD(N53,60)</f>
        <v>45</v>
      </c>
      <c r="Q52" s="526"/>
      <c r="R52" s="255">
        <f>INT(R53/60)</f>
        <v>4</v>
      </c>
      <c r="S52" s="254" t="s">
        <v>16</v>
      </c>
      <c r="T52" s="525">
        <f>MOD(R53,60)</f>
        <v>0</v>
      </c>
      <c r="U52" s="526"/>
      <c r="V52" s="158"/>
      <c r="W52" s="258" t="s">
        <v>38</v>
      </c>
      <c r="X52" s="259"/>
      <c r="Y52" s="258">
        <f>INT(AE3/60)</f>
        <v>39</v>
      </c>
      <c r="Z52" s="258" t="s">
        <v>16</v>
      </c>
      <c r="AA52" s="260">
        <f>MOD(AE3,60)</f>
        <v>0</v>
      </c>
      <c r="AB52" s="535"/>
      <c r="AC52" s="535"/>
      <c r="AD52" s="535"/>
    </row>
    <row r="53" spans="1:32" s="274" customFormat="1" ht="12.75" customHeight="1">
      <c r="A53" s="261"/>
      <c r="B53" s="262">
        <f>COUNTA(B10:E51)*0.25*60</f>
        <v>525</v>
      </c>
      <c r="C53" s="262"/>
      <c r="D53" s="262"/>
      <c r="E53" s="263"/>
      <c r="F53" s="262">
        <f>COUNTA(F10:I51)*0.25*60</f>
        <v>525</v>
      </c>
      <c r="G53" s="264"/>
      <c r="H53" s="264"/>
      <c r="I53" s="263"/>
      <c r="J53" s="262">
        <f>COUNTA(J10:M51)*0.25*60</f>
        <v>525</v>
      </c>
      <c r="K53" s="262"/>
      <c r="L53" s="262"/>
      <c r="M53" s="262"/>
      <c r="N53" s="262">
        <f>COUNTA(N10:Q51)*0.25*60</f>
        <v>525</v>
      </c>
      <c r="O53" s="262"/>
      <c r="P53" s="262"/>
      <c r="Q53" s="262"/>
      <c r="R53" s="262">
        <f>COUNTA(R10:U51)*0.25*60</f>
        <v>240</v>
      </c>
      <c r="S53" s="265"/>
      <c r="T53" s="265"/>
      <c r="U53" s="266"/>
      <c r="V53" s="267"/>
      <c r="W53" s="268"/>
      <c r="X53" s="268"/>
      <c r="Y53" s="269"/>
      <c r="Z53" s="270"/>
      <c r="AA53" s="271"/>
      <c r="AB53" s="272"/>
      <c r="AC53" s="272"/>
      <c r="AD53" s="272"/>
      <c r="AE53" s="273"/>
      <c r="AF53" s="273"/>
    </row>
    <row r="54" spans="1:32" s="274" customFormat="1" ht="12.75" customHeight="1">
      <c r="A54" s="275" t="s">
        <v>67</v>
      </c>
      <c r="B54" s="265"/>
      <c r="C54" s="265"/>
      <c r="D54" s="265"/>
      <c r="E54" s="266"/>
      <c r="F54" s="265"/>
      <c r="G54" s="276"/>
      <c r="H54" s="276"/>
      <c r="I54" s="266"/>
      <c r="J54" s="265"/>
      <c r="K54" s="265"/>
      <c r="L54" s="275" t="s">
        <v>68</v>
      </c>
      <c r="M54" s="265"/>
      <c r="N54" s="265"/>
      <c r="O54" s="265"/>
      <c r="P54" s="265"/>
      <c r="Q54" s="277"/>
      <c r="R54" s="265"/>
      <c r="S54" s="277"/>
      <c r="T54" s="265"/>
      <c r="U54" s="266"/>
      <c r="V54" s="278"/>
      <c r="W54" s="278"/>
      <c r="X54" s="279" t="s">
        <v>72</v>
      </c>
      <c r="Y54" s="277"/>
      <c r="Z54" s="280"/>
      <c r="AA54" s="278"/>
      <c r="AB54" s="281"/>
      <c r="AC54" s="281"/>
      <c r="AD54" s="281"/>
      <c r="AE54" s="273"/>
      <c r="AF54" s="273"/>
    </row>
    <row r="55" spans="1:30" ht="12.75">
      <c r="A55" s="159"/>
      <c r="B55" s="282"/>
      <c r="C55" s="282"/>
      <c r="D55" s="282"/>
      <c r="E55" s="282"/>
      <c r="F55" s="145"/>
      <c r="G55" s="145"/>
      <c r="H55" s="145"/>
      <c r="I55" s="145"/>
      <c r="J55" s="145"/>
      <c r="K55" s="145"/>
      <c r="L55" s="279"/>
      <c r="M55" s="145"/>
      <c r="N55" s="145"/>
      <c r="O55" s="145"/>
      <c r="P55" s="145"/>
      <c r="Q55" s="145"/>
      <c r="R55" s="145"/>
      <c r="S55" s="145"/>
      <c r="T55" s="145"/>
      <c r="U55" s="145"/>
      <c r="V55" s="283"/>
      <c r="W55" s="284"/>
      <c r="X55" s="285"/>
      <c r="Y55" s="285"/>
      <c r="Z55" s="286"/>
      <c r="AA55" s="283"/>
      <c r="AB55" s="287"/>
      <c r="AC55" s="287"/>
      <c r="AD55" s="287"/>
    </row>
    <row r="56" spans="1:30" ht="12.75">
      <c r="A56" s="167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59"/>
      <c r="N56" s="159"/>
      <c r="O56" s="159"/>
      <c r="P56" s="159"/>
      <c r="Q56" s="145"/>
      <c r="R56" s="159"/>
      <c r="S56" s="159"/>
      <c r="T56" s="159"/>
      <c r="U56" s="159"/>
      <c r="V56" s="159"/>
      <c r="W56" s="159"/>
      <c r="X56" s="159"/>
      <c r="Y56" s="159"/>
      <c r="Z56" s="288"/>
      <c r="AA56" s="283"/>
      <c r="AB56" s="287"/>
      <c r="AC56" s="287"/>
      <c r="AD56" s="287"/>
    </row>
    <row r="57" spans="1:58" s="295" customFormat="1" ht="12.75">
      <c r="A57" s="289"/>
      <c r="B57" s="290"/>
      <c r="C57" s="290"/>
      <c r="D57" s="290"/>
      <c r="E57" s="290"/>
      <c r="F57" s="290"/>
      <c r="G57" s="290"/>
      <c r="H57" s="290"/>
      <c r="I57" s="290"/>
      <c r="J57" s="290"/>
      <c r="K57" s="290"/>
      <c r="L57" s="289"/>
      <c r="M57" s="290"/>
      <c r="N57" s="290"/>
      <c r="O57" s="290"/>
      <c r="P57" s="290"/>
      <c r="Q57" s="290"/>
      <c r="R57" s="290"/>
      <c r="S57" s="291"/>
      <c r="T57" s="291"/>
      <c r="U57" s="291"/>
      <c r="V57" s="291"/>
      <c r="W57" s="291"/>
      <c r="X57" s="291"/>
      <c r="Y57" s="291"/>
      <c r="Z57" s="292"/>
      <c r="AA57" s="290"/>
      <c r="AB57" s="293"/>
      <c r="AC57" s="293"/>
      <c r="AD57" s="293"/>
      <c r="AE57" s="294"/>
      <c r="AF57" s="294"/>
      <c r="AI57" s="296"/>
      <c r="AJ57" s="296"/>
      <c r="AK57" s="296"/>
      <c r="AL57" s="296"/>
      <c r="AM57" s="296"/>
      <c r="AN57" s="296"/>
      <c r="AO57" s="296"/>
      <c r="AP57" s="296"/>
      <c r="AQ57" s="296"/>
      <c r="AR57" s="296"/>
      <c r="AS57" s="296"/>
      <c r="AT57" s="296"/>
      <c r="AU57" s="296"/>
      <c r="AV57" s="296"/>
      <c r="AW57" s="296"/>
      <c r="AX57" s="296"/>
      <c r="AY57" s="296"/>
      <c r="AZ57" s="296"/>
      <c r="BA57" s="296"/>
      <c r="BB57" s="296"/>
      <c r="BC57" s="296"/>
      <c r="BD57" s="296"/>
      <c r="BE57" s="296"/>
      <c r="BF57" s="296"/>
    </row>
    <row r="58" spans="1:30" ht="12.75">
      <c r="A58" s="297" t="s">
        <v>40</v>
      </c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297" t="s">
        <v>45</v>
      </c>
      <c r="M58" s="145"/>
      <c r="N58" s="145"/>
      <c r="O58" s="145"/>
      <c r="P58" s="145"/>
      <c r="Q58" s="145"/>
      <c r="R58" s="145"/>
      <c r="S58" s="159"/>
      <c r="T58" s="159"/>
      <c r="U58" s="159"/>
      <c r="V58" s="159"/>
      <c r="W58" s="159"/>
      <c r="X58" s="159"/>
      <c r="Y58" s="159"/>
      <c r="Z58" s="298"/>
      <c r="AA58" s="283"/>
      <c r="AB58" s="287"/>
      <c r="AC58" s="287"/>
      <c r="AD58" s="287"/>
    </row>
    <row r="59" spans="1:30" ht="12.75">
      <c r="A59" s="167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59"/>
      <c r="T59" s="159"/>
      <c r="U59" s="159"/>
      <c r="V59" s="159"/>
      <c r="W59" s="159"/>
      <c r="X59" s="159"/>
      <c r="Y59" s="159"/>
      <c r="Z59" s="298"/>
      <c r="AA59" s="283"/>
      <c r="AB59" s="287"/>
      <c r="AC59" s="287"/>
      <c r="AD59" s="287"/>
    </row>
    <row r="60" spans="1:30" ht="12.75">
      <c r="A60" s="167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59"/>
      <c r="T60" s="159"/>
      <c r="U60" s="159"/>
      <c r="V60" s="159"/>
      <c r="W60" s="159"/>
      <c r="X60" s="159"/>
      <c r="Y60" s="159"/>
      <c r="Z60" s="288"/>
      <c r="AA60" s="283"/>
      <c r="AB60" s="287"/>
      <c r="AC60" s="287"/>
      <c r="AD60" s="287"/>
    </row>
    <row r="61" spans="1:31" ht="12.75" customHeight="1">
      <c r="A61" s="299"/>
      <c r="B61" s="300"/>
      <c r="C61" s="300"/>
      <c r="D61" s="300"/>
      <c r="E61" s="300"/>
      <c r="F61" s="300"/>
      <c r="G61" s="301"/>
      <c r="H61" s="301"/>
      <c r="I61" s="301"/>
      <c r="J61" s="301"/>
      <c r="K61" s="301"/>
      <c r="L61" s="302"/>
      <c r="M61" s="301"/>
      <c r="N61" s="301"/>
      <c r="O61" s="301"/>
      <c r="P61" s="301"/>
      <c r="Q61" s="301"/>
      <c r="R61" s="301"/>
      <c r="S61" s="303"/>
      <c r="T61" s="301"/>
      <c r="U61" s="301"/>
      <c r="V61" s="304"/>
      <c r="W61" s="305"/>
      <c r="X61" s="306"/>
      <c r="Y61" s="305"/>
      <c r="Z61" s="307"/>
      <c r="AA61" s="304"/>
      <c r="AB61" s="308"/>
      <c r="AC61" s="308"/>
      <c r="AD61" s="287"/>
      <c r="AE61" s="138"/>
    </row>
    <row r="62" spans="1:31" ht="12.75">
      <c r="A62" s="167"/>
      <c r="B62" s="145"/>
      <c r="C62" s="145"/>
      <c r="D62" s="145"/>
      <c r="E62" s="145"/>
      <c r="F62" s="145"/>
      <c r="G62" s="284"/>
      <c r="H62" s="284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283"/>
      <c r="W62" s="285"/>
      <c r="X62" s="285"/>
      <c r="Y62" s="285"/>
      <c r="Z62" s="288"/>
      <c r="AA62" s="283"/>
      <c r="AB62" s="287"/>
      <c r="AC62" s="287"/>
      <c r="AD62" s="287"/>
      <c r="AE62" s="138"/>
    </row>
    <row r="63" spans="1:58" s="312" customFormat="1" ht="12.75">
      <c r="A63" s="297" t="s">
        <v>40</v>
      </c>
      <c r="B63" s="309"/>
      <c r="C63" s="309"/>
      <c r="D63" s="309"/>
      <c r="E63" s="309"/>
      <c r="F63" s="309"/>
      <c r="G63" s="309"/>
      <c r="H63" s="309"/>
      <c r="I63" s="309"/>
      <c r="J63" s="309"/>
      <c r="K63" s="309"/>
      <c r="L63" s="297" t="s">
        <v>45</v>
      </c>
      <c r="M63" s="309"/>
      <c r="N63" s="309"/>
      <c r="O63" s="309"/>
      <c r="P63" s="309"/>
      <c r="Q63" s="309"/>
      <c r="R63" s="309"/>
      <c r="S63" s="309"/>
      <c r="T63" s="309"/>
      <c r="U63" s="309"/>
      <c r="V63" s="310"/>
      <c r="W63" s="310"/>
      <c r="X63" s="157" t="s">
        <v>70</v>
      </c>
      <c r="Y63" s="310"/>
      <c r="Z63" s="311"/>
      <c r="AA63" s="310"/>
      <c r="AB63" s="310"/>
      <c r="AC63" s="310"/>
      <c r="AD63" s="310"/>
      <c r="AI63" s="313"/>
      <c r="AJ63" s="313"/>
      <c r="AK63" s="313"/>
      <c r="AL63" s="313"/>
      <c r="AM63" s="313"/>
      <c r="AN63" s="313"/>
      <c r="AO63" s="313"/>
      <c r="AP63" s="313"/>
      <c r="AQ63" s="313"/>
      <c r="AR63" s="313"/>
      <c r="AS63" s="313"/>
      <c r="AT63" s="313"/>
      <c r="AU63" s="313"/>
      <c r="AV63" s="313"/>
      <c r="AW63" s="313"/>
      <c r="AX63" s="313"/>
      <c r="AY63" s="313"/>
      <c r="AZ63" s="313"/>
      <c r="BA63" s="313"/>
      <c r="BB63" s="313"/>
      <c r="BC63" s="313"/>
      <c r="BD63" s="313"/>
      <c r="BE63" s="313"/>
      <c r="BF63" s="313"/>
    </row>
    <row r="64" spans="1:58" s="312" customFormat="1" ht="6.75" customHeight="1">
      <c r="A64" s="297"/>
      <c r="B64" s="309"/>
      <c r="C64" s="309"/>
      <c r="D64" s="309"/>
      <c r="E64" s="309"/>
      <c r="F64" s="309"/>
      <c r="G64" s="309"/>
      <c r="H64" s="309"/>
      <c r="I64" s="309"/>
      <c r="J64" s="309"/>
      <c r="K64" s="309"/>
      <c r="L64" s="297"/>
      <c r="M64" s="309"/>
      <c r="N64" s="309"/>
      <c r="O64" s="309"/>
      <c r="P64" s="309"/>
      <c r="Q64" s="309"/>
      <c r="R64" s="309"/>
      <c r="S64" s="309"/>
      <c r="T64" s="309"/>
      <c r="U64" s="309"/>
      <c r="V64" s="310"/>
      <c r="W64" s="310"/>
      <c r="X64" s="157"/>
      <c r="Y64" s="310"/>
      <c r="Z64" s="311"/>
      <c r="AA64" s="310"/>
      <c r="AB64" s="310"/>
      <c r="AC64" s="310"/>
      <c r="AD64" s="310"/>
      <c r="AI64" s="313"/>
      <c r="AJ64" s="313"/>
      <c r="AK64" s="313"/>
      <c r="AL64" s="313"/>
      <c r="AM64" s="313"/>
      <c r="AN64" s="313"/>
      <c r="AO64" s="313"/>
      <c r="AP64" s="313"/>
      <c r="AQ64" s="313"/>
      <c r="AR64" s="313"/>
      <c r="AS64" s="313"/>
      <c r="AT64" s="313"/>
      <c r="AU64" s="313"/>
      <c r="AV64" s="313"/>
      <c r="AW64" s="313"/>
      <c r="AX64" s="313"/>
      <c r="AY64" s="313"/>
      <c r="AZ64" s="313"/>
      <c r="BA64" s="313"/>
      <c r="BB64" s="313"/>
      <c r="BC64" s="313"/>
      <c r="BD64" s="313"/>
      <c r="BE64" s="313"/>
      <c r="BF64" s="313"/>
    </row>
    <row r="65" spans="1:30" ht="12.75">
      <c r="A65" s="279" t="s">
        <v>39</v>
      </c>
      <c r="B65" s="265"/>
      <c r="C65" s="265"/>
      <c r="D65" s="265"/>
      <c r="E65" s="266"/>
      <c r="F65" s="265"/>
      <c r="G65" s="276"/>
      <c r="H65" s="276"/>
      <c r="I65" s="266"/>
      <c r="J65" s="265"/>
      <c r="K65" s="265"/>
      <c r="L65" s="279" t="s">
        <v>71</v>
      </c>
      <c r="M65" s="265"/>
      <c r="N65" s="265"/>
      <c r="O65" s="265"/>
      <c r="P65" s="265"/>
      <c r="Q65" s="277"/>
      <c r="R65" s="265"/>
      <c r="S65" s="314"/>
      <c r="T65" s="265"/>
      <c r="U65" s="266"/>
      <c r="V65" s="278"/>
      <c r="W65" s="284"/>
      <c r="Y65" s="285"/>
      <c r="Z65" s="288"/>
      <c r="AA65" s="283"/>
      <c r="AB65" s="287"/>
      <c r="AC65" s="287"/>
      <c r="AD65" s="287"/>
    </row>
    <row r="66" spans="1:30" ht="12.75">
      <c r="A66" s="136"/>
      <c r="B66" s="282"/>
      <c r="C66" s="282"/>
      <c r="D66" s="282"/>
      <c r="E66" s="282"/>
      <c r="F66" s="145"/>
      <c r="G66" s="145"/>
      <c r="H66" s="145"/>
      <c r="I66" s="145"/>
      <c r="J66" s="145"/>
      <c r="K66" s="145"/>
      <c r="L66" s="167"/>
      <c r="M66" s="145"/>
      <c r="N66" s="145"/>
      <c r="O66" s="145"/>
      <c r="P66" s="145"/>
      <c r="Q66" s="145"/>
      <c r="R66" s="145"/>
      <c r="S66" s="145"/>
      <c r="T66" s="145"/>
      <c r="U66" s="145"/>
      <c r="V66" s="283"/>
      <c r="W66" s="285"/>
      <c r="X66" s="285"/>
      <c r="Y66" s="285"/>
      <c r="Z66" s="288"/>
      <c r="AA66" s="283"/>
      <c r="AB66" s="287"/>
      <c r="AC66" s="287"/>
      <c r="AD66" s="287"/>
    </row>
    <row r="67" spans="1:30" ht="12.75">
      <c r="A67" s="167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59"/>
      <c r="N67" s="159"/>
      <c r="O67" s="159"/>
      <c r="P67" s="159"/>
      <c r="Q67" s="145"/>
      <c r="R67" s="159"/>
      <c r="S67" s="159"/>
      <c r="T67" s="159"/>
      <c r="U67" s="159"/>
      <c r="V67" s="159"/>
      <c r="W67" s="285"/>
      <c r="X67" s="285"/>
      <c r="Y67" s="285"/>
      <c r="Z67" s="288"/>
      <c r="AA67" s="283"/>
      <c r="AB67" s="287"/>
      <c r="AC67" s="287"/>
      <c r="AD67" s="287"/>
    </row>
    <row r="68" spans="1:30" ht="12.75">
      <c r="A68" s="299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59"/>
      <c r="T68" s="159"/>
      <c r="U68" s="159"/>
      <c r="V68" s="159"/>
      <c r="W68" s="285"/>
      <c r="X68" s="285"/>
      <c r="Y68" s="285"/>
      <c r="Z68" s="288"/>
      <c r="AA68" s="283"/>
      <c r="AB68" s="287"/>
      <c r="AC68" s="287"/>
      <c r="AD68" s="287"/>
    </row>
    <row r="69" spans="1:30" ht="12.75">
      <c r="A69" s="167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59"/>
      <c r="T69" s="159"/>
      <c r="U69" s="159"/>
      <c r="V69" s="159"/>
      <c r="W69" s="285"/>
      <c r="X69" s="285"/>
      <c r="Y69" s="285"/>
      <c r="Z69" s="288"/>
      <c r="AA69" s="283"/>
      <c r="AB69" s="287"/>
      <c r="AC69" s="287"/>
      <c r="AD69" s="287"/>
    </row>
    <row r="70" spans="1:30" ht="12.75">
      <c r="A70" s="303" t="s">
        <v>40</v>
      </c>
      <c r="B70" s="301"/>
      <c r="C70" s="301"/>
      <c r="D70" s="301"/>
      <c r="E70" s="301"/>
      <c r="F70" s="301"/>
      <c r="G70" s="301"/>
      <c r="H70" s="301"/>
      <c r="I70" s="301"/>
      <c r="J70" s="301"/>
      <c r="K70" s="301"/>
      <c r="L70" s="303" t="s">
        <v>40</v>
      </c>
      <c r="M70" s="301"/>
      <c r="N70" s="301"/>
      <c r="O70" s="301"/>
      <c r="P70" s="301"/>
      <c r="Q70" s="301"/>
      <c r="R70" s="301"/>
      <c r="S70" s="300"/>
      <c r="T70" s="300"/>
      <c r="U70" s="300"/>
      <c r="V70" s="300"/>
      <c r="W70" s="305"/>
      <c r="X70" s="305"/>
      <c r="Y70" s="285"/>
      <c r="Z70" s="288"/>
      <c r="AA70" s="283"/>
      <c r="AB70" s="287"/>
      <c r="AC70" s="287"/>
      <c r="AD70" s="287"/>
    </row>
    <row r="71" spans="1:31" ht="12.75">
      <c r="A71" s="167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283"/>
      <c r="W71" s="285"/>
      <c r="X71" s="285"/>
      <c r="Y71" s="285"/>
      <c r="Z71" s="288"/>
      <c r="AA71" s="158"/>
      <c r="AB71" s="137"/>
      <c r="AC71" s="137"/>
      <c r="AD71" s="137"/>
      <c r="AE71" s="138"/>
    </row>
    <row r="72" spans="1:31" ht="12.75">
      <c r="A72" s="167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283"/>
      <c r="W72" s="285"/>
      <c r="X72" s="285"/>
      <c r="Y72" s="285"/>
      <c r="Z72" s="288"/>
      <c r="AA72" s="158"/>
      <c r="AB72" s="137"/>
      <c r="AC72" s="137"/>
      <c r="AD72" s="137"/>
      <c r="AE72" s="138"/>
    </row>
    <row r="73" spans="1:31" ht="12.75">
      <c r="A73" s="167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283"/>
      <c r="W73" s="285"/>
      <c r="X73" s="285"/>
      <c r="Y73" s="285"/>
      <c r="Z73" s="288"/>
      <c r="AA73" s="158"/>
      <c r="AB73" s="137"/>
      <c r="AC73" s="137"/>
      <c r="AD73" s="137"/>
      <c r="AE73" s="138"/>
    </row>
    <row r="74" spans="1:31" ht="12.75">
      <c r="A74" s="316"/>
      <c r="B74" s="317"/>
      <c r="C74" s="317"/>
      <c r="D74" s="317"/>
      <c r="E74" s="317"/>
      <c r="F74" s="317"/>
      <c r="G74" s="317"/>
      <c r="H74" s="317"/>
      <c r="I74" s="317"/>
      <c r="J74" s="317"/>
      <c r="K74" s="317"/>
      <c r="L74" s="317"/>
      <c r="M74" s="317"/>
      <c r="N74" s="317"/>
      <c r="O74" s="317"/>
      <c r="P74" s="317"/>
      <c r="Q74" s="317"/>
      <c r="R74" s="317"/>
      <c r="S74" s="317"/>
      <c r="T74" s="317"/>
      <c r="U74" s="317"/>
      <c r="V74" s="165"/>
      <c r="W74" s="318"/>
      <c r="X74" s="318"/>
      <c r="Y74" s="318"/>
      <c r="Z74" s="319"/>
      <c r="AA74" s="140"/>
      <c r="AB74" s="138"/>
      <c r="AC74" s="138"/>
      <c r="AD74" s="138"/>
      <c r="AE74" s="138"/>
    </row>
    <row r="75" spans="1:27" ht="12.75">
      <c r="A75" s="320"/>
      <c r="B75" s="321"/>
      <c r="C75" s="321"/>
      <c r="D75" s="321"/>
      <c r="E75" s="321"/>
      <c r="F75" s="321"/>
      <c r="G75" s="321"/>
      <c r="H75" s="321"/>
      <c r="I75" s="321"/>
      <c r="J75" s="321"/>
      <c r="K75" s="321"/>
      <c r="L75" s="321"/>
      <c r="M75" s="321"/>
      <c r="N75" s="321"/>
      <c r="O75" s="321"/>
      <c r="P75" s="321"/>
      <c r="Q75" s="321"/>
      <c r="R75" s="321"/>
      <c r="S75" s="321"/>
      <c r="T75" s="321"/>
      <c r="U75" s="321"/>
      <c r="V75" s="140"/>
      <c r="W75" s="322"/>
      <c r="X75" s="322"/>
      <c r="Y75" s="322"/>
      <c r="Z75" s="323"/>
      <c r="AA75" s="140"/>
    </row>
    <row r="76" spans="1:27" ht="12.75">
      <c r="A76" s="320"/>
      <c r="B76" s="321"/>
      <c r="C76" s="321"/>
      <c r="D76" s="321"/>
      <c r="E76" s="321"/>
      <c r="F76" s="321"/>
      <c r="G76" s="321"/>
      <c r="H76" s="321"/>
      <c r="I76" s="321"/>
      <c r="J76" s="321"/>
      <c r="K76" s="321"/>
      <c r="L76" s="321"/>
      <c r="M76" s="321"/>
      <c r="N76" s="321"/>
      <c r="O76" s="321"/>
      <c r="P76" s="321"/>
      <c r="Q76" s="321"/>
      <c r="R76" s="321"/>
      <c r="S76" s="321"/>
      <c r="T76" s="321"/>
      <c r="U76" s="321"/>
      <c r="V76" s="140"/>
      <c r="W76" s="322"/>
      <c r="X76" s="322"/>
      <c r="Y76" s="322"/>
      <c r="Z76" s="323"/>
      <c r="AA76" s="140"/>
    </row>
    <row r="77" spans="1:27" ht="12.75">
      <c r="A77" s="320"/>
      <c r="B77" s="321"/>
      <c r="C77" s="321"/>
      <c r="D77" s="321"/>
      <c r="E77" s="321"/>
      <c r="F77" s="321"/>
      <c r="G77" s="321"/>
      <c r="H77" s="321"/>
      <c r="I77" s="321"/>
      <c r="J77" s="321"/>
      <c r="K77" s="321"/>
      <c r="L77" s="321"/>
      <c r="M77" s="321"/>
      <c r="N77" s="321"/>
      <c r="O77" s="321"/>
      <c r="P77" s="321"/>
      <c r="Q77" s="321"/>
      <c r="R77" s="321"/>
      <c r="S77" s="321"/>
      <c r="T77" s="321"/>
      <c r="U77" s="321"/>
      <c r="V77" s="140"/>
      <c r="W77" s="322"/>
      <c r="X77" s="322"/>
      <c r="Y77" s="322"/>
      <c r="Z77" s="323"/>
      <c r="AA77" s="140"/>
    </row>
    <row r="78" spans="1:27" ht="12.75">
      <c r="A78" s="320"/>
      <c r="B78" s="321"/>
      <c r="C78" s="321"/>
      <c r="D78" s="321"/>
      <c r="E78" s="321"/>
      <c r="F78" s="321"/>
      <c r="G78" s="321"/>
      <c r="H78" s="321"/>
      <c r="I78" s="321"/>
      <c r="J78" s="321"/>
      <c r="K78" s="321"/>
      <c r="L78" s="321"/>
      <c r="M78" s="321"/>
      <c r="N78" s="321"/>
      <c r="O78" s="321"/>
      <c r="P78" s="321"/>
      <c r="Q78" s="321"/>
      <c r="R78" s="321"/>
      <c r="S78" s="321"/>
      <c r="T78" s="321"/>
      <c r="U78" s="321"/>
      <c r="V78" s="140"/>
      <c r="W78" s="322"/>
      <c r="X78" s="322"/>
      <c r="Y78" s="322"/>
      <c r="Z78" s="323"/>
      <c r="AA78" s="140"/>
    </row>
    <row r="79" spans="1:27" ht="12.75">
      <c r="A79" s="320"/>
      <c r="B79" s="321"/>
      <c r="C79" s="321"/>
      <c r="D79" s="321"/>
      <c r="E79" s="321"/>
      <c r="F79" s="321"/>
      <c r="G79" s="321"/>
      <c r="H79" s="321"/>
      <c r="I79" s="321"/>
      <c r="J79" s="321"/>
      <c r="K79" s="321"/>
      <c r="L79" s="321"/>
      <c r="M79" s="321"/>
      <c r="N79" s="321"/>
      <c r="O79" s="321"/>
      <c r="P79" s="321"/>
      <c r="Q79" s="321"/>
      <c r="R79" s="321"/>
      <c r="S79" s="321"/>
      <c r="T79" s="321"/>
      <c r="U79" s="321"/>
      <c r="V79" s="140"/>
      <c r="W79" s="322"/>
      <c r="X79" s="322"/>
      <c r="Y79" s="322"/>
      <c r="Z79" s="323"/>
      <c r="AA79" s="140"/>
    </row>
    <row r="80" spans="1:27" ht="12.75">
      <c r="A80" s="320"/>
      <c r="B80" s="321"/>
      <c r="C80" s="321"/>
      <c r="D80" s="321"/>
      <c r="E80" s="321"/>
      <c r="F80" s="321"/>
      <c r="G80" s="321"/>
      <c r="H80" s="321"/>
      <c r="I80" s="321"/>
      <c r="J80" s="321"/>
      <c r="K80" s="321"/>
      <c r="L80" s="321"/>
      <c r="M80" s="321"/>
      <c r="N80" s="321"/>
      <c r="O80" s="321"/>
      <c r="P80" s="321"/>
      <c r="Q80" s="321"/>
      <c r="R80" s="321"/>
      <c r="S80" s="321"/>
      <c r="T80" s="321"/>
      <c r="U80" s="321"/>
      <c r="V80" s="140"/>
      <c r="W80" s="322"/>
      <c r="X80" s="322"/>
      <c r="Y80" s="322"/>
      <c r="Z80" s="323"/>
      <c r="AA80" s="140"/>
    </row>
    <row r="81" spans="1:27" ht="12.75">
      <c r="A81" s="320"/>
      <c r="B81" s="321"/>
      <c r="C81" s="321"/>
      <c r="D81" s="321"/>
      <c r="E81" s="321"/>
      <c r="F81" s="321"/>
      <c r="G81" s="321"/>
      <c r="H81" s="321"/>
      <c r="I81" s="321"/>
      <c r="J81" s="321"/>
      <c r="K81" s="321"/>
      <c r="L81" s="321"/>
      <c r="M81" s="321"/>
      <c r="N81" s="321"/>
      <c r="O81" s="321"/>
      <c r="P81" s="321"/>
      <c r="Q81" s="321"/>
      <c r="R81" s="321"/>
      <c r="S81" s="321"/>
      <c r="T81" s="321"/>
      <c r="U81" s="321"/>
      <c r="V81" s="140"/>
      <c r="W81" s="322"/>
      <c r="X81" s="322"/>
      <c r="Y81" s="322"/>
      <c r="Z81" s="323"/>
      <c r="AA81" s="140"/>
    </row>
    <row r="82" spans="1:27" ht="12.75">
      <c r="A82" s="320"/>
      <c r="B82" s="321"/>
      <c r="C82" s="321"/>
      <c r="D82" s="321"/>
      <c r="E82" s="321"/>
      <c r="F82" s="321"/>
      <c r="G82" s="321"/>
      <c r="H82" s="321"/>
      <c r="I82" s="321"/>
      <c r="J82" s="321"/>
      <c r="K82" s="321"/>
      <c r="L82" s="321"/>
      <c r="M82" s="321"/>
      <c r="N82" s="321"/>
      <c r="O82" s="321"/>
      <c r="P82" s="321"/>
      <c r="Q82" s="321"/>
      <c r="R82" s="321"/>
      <c r="S82" s="321"/>
      <c r="T82" s="321"/>
      <c r="U82" s="321"/>
      <c r="V82" s="140"/>
      <c r="W82" s="322"/>
      <c r="X82" s="322"/>
      <c r="Y82" s="322"/>
      <c r="Z82" s="323"/>
      <c r="AA82" s="140"/>
    </row>
  </sheetData>
  <sheetProtection sheet="1" selectLockedCells="1" selectUnlockedCells="1"/>
  <mergeCells count="285">
    <mergeCell ref="A1:E1"/>
    <mergeCell ref="AA1:AC1"/>
    <mergeCell ref="AA2:AC2"/>
    <mergeCell ref="G3:O3"/>
    <mergeCell ref="Q3:U3"/>
    <mergeCell ref="AA3:AC3"/>
    <mergeCell ref="G4:O4"/>
    <mergeCell ref="Q4:R5"/>
    <mergeCell ref="S4:S5"/>
    <mergeCell ref="T4:U5"/>
    <mergeCell ref="AA4:AC4"/>
    <mergeCell ref="G5:O5"/>
    <mergeCell ref="Y5:Z5"/>
    <mergeCell ref="G6:O6"/>
    <mergeCell ref="B8:E9"/>
    <mergeCell ref="F8:I9"/>
    <mergeCell ref="J8:M9"/>
    <mergeCell ref="N8:Q9"/>
    <mergeCell ref="R8:U9"/>
    <mergeCell ref="W8:AC9"/>
    <mergeCell ref="B10:E10"/>
    <mergeCell ref="F10:I10"/>
    <mergeCell ref="J10:M10"/>
    <mergeCell ref="N10:Q10"/>
    <mergeCell ref="R10:U10"/>
    <mergeCell ref="X10:AC10"/>
    <mergeCell ref="B11:E11"/>
    <mergeCell ref="F11:I11"/>
    <mergeCell ref="J11:M11"/>
    <mergeCell ref="N11:Q11"/>
    <mergeCell ref="R11:U11"/>
    <mergeCell ref="X11:AC11"/>
    <mergeCell ref="B12:E12"/>
    <mergeCell ref="F12:I12"/>
    <mergeCell ref="J12:M12"/>
    <mergeCell ref="N12:Q12"/>
    <mergeCell ref="R12:U12"/>
    <mergeCell ref="X12:AC12"/>
    <mergeCell ref="B13:E13"/>
    <mergeCell ref="F13:I13"/>
    <mergeCell ref="J13:M13"/>
    <mergeCell ref="N13:Q13"/>
    <mergeCell ref="R13:U13"/>
    <mergeCell ref="Y13:AC13"/>
    <mergeCell ref="B14:E14"/>
    <mergeCell ref="F14:I14"/>
    <mergeCell ref="J14:M14"/>
    <mergeCell ref="N14:Q14"/>
    <mergeCell ref="R14:U14"/>
    <mergeCell ref="Y14:AC14"/>
    <mergeCell ref="B15:E15"/>
    <mergeCell ref="F15:I15"/>
    <mergeCell ref="J15:M15"/>
    <mergeCell ref="N15:Q15"/>
    <mergeCell ref="R15:U15"/>
    <mergeCell ref="Y15:AC15"/>
    <mergeCell ref="B16:E16"/>
    <mergeCell ref="F16:I16"/>
    <mergeCell ref="J16:M16"/>
    <mergeCell ref="N16:Q16"/>
    <mergeCell ref="R16:U16"/>
    <mergeCell ref="W16:X16"/>
    <mergeCell ref="B17:E17"/>
    <mergeCell ref="F17:I17"/>
    <mergeCell ref="J17:M17"/>
    <mergeCell ref="N17:Q17"/>
    <mergeCell ref="R17:U17"/>
    <mergeCell ref="B18:E18"/>
    <mergeCell ref="F18:I18"/>
    <mergeCell ref="J18:M18"/>
    <mergeCell ref="N18:Q18"/>
    <mergeCell ref="R18:U18"/>
    <mergeCell ref="W18:AC19"/>
    <mergeCell ref="B19:E19"/>
    <mergeCell ref="F19:I19"/>
    <mergeCell ref="J19:M19"/>
    <mergeCell ref="N19:Q19"/>
    <mergeCell ref="R19:U19"/>
    <mergeCell ref="B20:E20"/>
    <mergeCell ref="F20:I20"/>
    <mergeCell ref="J20:M20"/>
    <mergeCell ref="N20:Q20"/>
    <mergeCell ref="R20:U20"/>
    <mergeCell ref="X20:AC20"/>
    <mergeCell ref="B21:E21"/>
    <mergeCell ref="F21:I21"/>
    <mergeCell ref="J21:M21"/>
    <mergeCell ref="N21:Q21"/>
    <mergeCell ref="R21:U21"/>
    <mergeCell ref="X21:AC21"/>
    <mergeCell ref="B22:E22"/>
    <mergeCell ref="F22:I22"/>
    <mergeCell ref="J22:M22"/>
    <mergeCell ref="N22:Q22"/>
    <mergeCell ref="R22:U22"/>
    <mergeCell ref="X22:AC22"/>
    <mergeCell ref="B23:E23"/>
    <mergeCell ref="F23:I23"/>
    <mergeCell ref="J23:M23"/>
    <mergeCell ref="N23:Q23"/>
    <mergeCell ref="R23:U23"/>
    <mergeCell ref="Y23:AC23"/>
    <mergeCell ref="B24:E24"/>
    <mergeCell ref="F24:I24"/>
    <mergeCell ref="J24:M24"/>
    <mergeCell ref="N24:Q24"/>
    <mergeCell ref="R24:U24"/>
    <mergeCell ref="Y24:AC24"/>
    <mergeCell ref="B25:E25"/>
    <mergeCell ref="F25:I25"/>
    <mergeCell ref="J25:M25"/>
    <mergeCell ref="N25:Q25"/>
    <mergeCell ref="R25:U25"/>
    <mergeCell ref="Y25:AC25"/>
    <mergeCell ref="B26:E26"/>
    <mergeCell ref="F26:I26"/>
    <mergeCell ref="J26:M26"/>
    <mergeCell ref="N26:Q26"/>
    <mergeCell ref="R26:U26"/>
    <mergeCell ref="B27:E27"/>
    <mergeCell ref="F27:I27"/>
    <mergeCell ref="J27:M27"/>
    <mergeCell ref="N27:Q27"/>
    <mergeCell ref="R27:U27"/>
    <mergeCell ref="Y27:Z27"/>
    <mergeCell ref="B28:E28"/>
    <mergeCell ref="F28:I28"/>
    <mergeCell ref="J28:M28"/>
    <mergeCell ref="N28:Q28"/>
    <mergeCell ref="R28:U28"/>
    <mergeCell ref="W28:AC29"/>
    <mergeCell ref="B29:E29"/>
    <mergeCell ref="F29:I29"/>
    <mergeCell ref="J29:M29"/>
    <mergeCell ref="N29:Q29"/>
    <mergeCell ref="R29:U29"/>
    <mergeCell ref="B30:E30"/>
    <mergeCell ref="F30:I30"/>
    <mergeCell ref="J30:M30"/>
    <mergeCell ref="N30:Q30"/>
    <mergeCell ref="R30:U30"/>
    <mergeCell ref="X30:AC30"/>
    <mergeCell ref="B31:E31"/>
    <mergeCell ref="F31:I31"/>
    <mergeCell ref="J31:M31"/>
    <mergeCell ref="N31:Q31"/>
    <mergeCell ref="R31:U31"/>
    <mergeCell ref="X31:AC31"/>
    <mergeCell ref="B32:E32"/>
    <mergeCell ref="F32:I32"/>
    <mergeCell ref="J32:M32"/>
    <mergeCell ref="N32:Q32"/>
    <mergeCell ref="R32:U32"/>
    <mergeCell ref="X32:AC32"/>
    <mergeCell ref="B33:E33"/>
    <mergeCell ref="F33:I33"/>
    <mergeCell ref="J33:M33"/>
    <mergeCell ref="N33:Q33"/>
    <mergeCell ref="R33:U33"/>
    <mergeCell ref="Y33:AC33"/>
    <mergeCell ref="Y35:AC35"/>
    <mergeCell ref="B34:E34"/>
    <mergeCell ref="F34:I34"/>
    <mergeCell ref="J34:M34"/>
    <mergeCell ref="N34:Q34"/>
    <mergeCell ref="R34:U34"/>
    <mergeCell ref="Y34:AC34"/>
    <mergeCell ref="W36:X36"/>
    <mergeCell ref="B35:E35"/>
    <mergeCell ref="F35:I35"/>
    <mergeCell ref="J35:M35"/>
    <mergeCell ref="N35:Q35"/>
    <mergeCell ref="R35:U35"/>
    <mergeCell ref="F38:I38"/>
    <mergeCell ref="J38:M38"/>
    <mergeCell ref="N38:Q38"/>
    <mergeCell ref="R38:U38"/>
    <mergeCell ref="B36:E36"/>
    <mergeCell ref="F36:I36"/>
    <mergeCell ref="J36:M36"/>
    <mergeCell ref="N36:Q36"/>
    <mergeCell ref="R36:U36"/>
    <mergeCell ref="J39:M39"/>
    <mergeCell ref="N39:Q39"/>
    <mergeCell ref="R39:U39"/>
    <mergeCell ref="W39:AA40"/>
    <mergeCell ref="B37:E37"/>
    <mergeCell ref="F37:I37"/>
    <mergeCell ref="J37:M37"/>
    <mergeCell ref="N37:Q37"/>
    <mergeCell ref="R37:U37"/>
    <mergeCell ref="B38:E38"/>
    <mergeCell ref="AB39:AB40"/>
    <mergeCell ref="AC39:AC40"/>
    <mergeCell ref="AD39:AD40"/>
    <mergeCell ref="B40:E40"/>
    <mergeCell ref="F40:I40"/>
    <mergeCell ref="J40:M40"/>
    <mergeCell ref="N40:Q40"/>
    <mergeCell ref="R40:U40"/>
    <mergeCell ref="B39:E39"/>
    <mergeCell ref="F39:I39"/>
    <mergeCell ref="AD41:AD42"/>
    <mergeCell ref="B42:E42"/>
    <mergeCell ref="F42:I42"/>
    <mergeCell ref="J42:M42"/>
    <mergeCell ref="N42:Q42"/>
    <mergeCell ref="R42:U42"/>
    <mergeCell ref="B41:E41"/>
    <mergeCell ref="F41:I41"/>
    <mergeCell ref="J41:M41"/>
    <mergeCell ref="N41:Q41"/>
    <mergeCell ref="R43:U43"/>
    <mergeCell ref="W43:AA44"/>
    <mergeCell ref="AB41:AB42"/>
    <mergeCell ref="AC41:AC42"/>
    <mergeCell ref="R41:U41"/>
    <mergeCell ref="W41:AA42"/>
    <mergeCell ref="AB43:AB44"/>
    <mergeCell ref="AC43:AC44"/>
    <mergeCell ref="AD43:AD44"/>
    <mergeCell ref="B44:E44"/>
    <mergeCell ref="F44:I44"/>
    <mergeCell ref="J44:M44"/>
    <mergeCell ref="N44:Q44"/>
    <mergeCell ref="R44:U44"/>
    <mergeCell ref="B43:E43"/>
    <mergeCell ref="F43:I43"/>
    <mergeCell ref="J43:M43"/>
    <mergeCell ref="N43:Q43"/>
    <mergeCell ref="AD45:AD46"/>
    <mergeCell ref="B46:E46"/>
    <mergeCell ref="F46:I46"/>
    <mergeCell ref="J46:M46"/>
    <mergeCell ref="N46:Q46"/>
    <mergeCell ref="R46:U46"/>
    <mergeCell ref="B45:E45"/>
    <mergeCell ref="F45:I45"/>
    <mergeCell ref="J45:M45"/>
    <mergeCell ref="N45:Q45"/>
    <mergeCell ref="R47:U47"/>
    <mergeCell ref="W47:AA48"/>
    <mergeCell ref="AB45:AB46"/>
    <mergeCell ref="AC45:AC46"/>
    <mergeCell ref="R45:U45"/>
    <mergeCell ref="W45:AA46"/>
    <mergeCell ref="AB47:AB48"/>
    <mergeCell ref="AC47:AC48"/>
    <mergeCell ref="AD47:AD48"/>
    <mergeCell ref="B48:E48"/>
    <mergeCell ref="F48:I48"/>
    <mergeCell ref="J48:M48"/>
    <mergeCell ref="N48:Q48"/>
    <mergeCell ref="R48:U48"/>
    <mergeCell ref="B47:E47"/>
    <mergeCell ref="F47:I47"/>
    <mergeCell ref="J47:M47"/>
    <mergeCell ref="N47:Q47"/>
    <mergeCell ref="B50:E50"/>
    <mergeCell ref="F50:I50"/>
    <mergeCell ref="J50:M50"/>
    <mergeCell ref="N50:Q50"/>
    <mergeCell ref="R50:U50"/>
    <mergeCell ref="B49:E49"/>
    <mergeCell ref="F49:I49"/>
    <mergeCell ref="J49:M49"/>
    <mergeCell ref="N49:Q49"/>
    <mergeCell ref="R49:U49"/>
    <mergeCell ref="AB51:AB52"/>
    <mergeCell ref="AB49:AB50"/>
    <mergeCell ref="AC49:AC50"/>
    <mergeCell ref="AD49:AD50"/>
    <mergeCell ref="W49:AA50"/>
    <mergeCell ref="AC51:AC52"/>
    <mergeCell ref="AD51:AD52"/>
    <mergeCell ref="D52:E52"/>
    <mergeCell ref="H52:I52"/>
    <mergeCell ref="L52:M52"/>
    <mergeCell ref="P52:Q52"/>
    <mergeCell ref="T52:U52"/>
    <mergeCell ref="B51:E51"/>
    <mergeCell ref="F51:I51"/>
    <mergeCell ref="J51:M51"/>
    <mergeCell ref="N51:Q51"/>
    <mergeCell ref="R51:U51"/>
  </mergeCells>
  <conditionalFormatting sqref="AE37:AE40">
    <cfRule type="cellIs" priority="33" dxfId="24" operator="equal" stopIfTrue="1">
      <formula>2</formula>
    </cfRule>
    <cfRule type="cellIs" priority="34" dxfId="23" operator="between" stopIfTrue="1">
      <formula>1</formula>
      <formula>1</formula>
    </cfRule>
  </conditionalFormatting>
  <conditionalFormatting sqref="B10:U51">
    <cfRule type="cellIs" priority="1" dxfId="61" operator="equal" stopIfTrue="1">
      <formula>"El1-2-3orange"</formula>
    </cfRule>
    <cfRule type="cellIs" priority="2" dxfId="61" operator="equal" stopIfTrue="1">
      <formula>"El2-3orange"</formula>
    </cfRule>
    <cfRule type="cellIs" priority="3" dxfId="61" operator="equal" stopIfTrue="1">
      <formula>"El1-3orange"</formula>
    </cfRule>
    <cfRule type="cellIs" priority="4" dxfId="61" operator="equal" stopIfTrue="1">
      <formula>"El1-2orange"</formula>
    </cfRule>
    <cfRule type="cellIs" priority="5" dxfId="62" operator="equal" stopIfTrue="1">
      <formula>"El1-2-3jaune"</formula>
    </cfRule>
    <cfRule type="cellIs" priority="6" dxfId="62" operator="equal" stopIfTrue="1">
      <formula>"El2-3jaune"</formula>
    </cfRule>
    <cfRule type="cellIs" priority="7" dxfId="62" operator="equal" stopIfTrue="1">
      <formula>"El1-3jaune"</formula>
    </cfRule>
    <cfRule type="cellIs" priority="8" dxfId="62" operator="equal" stopIfTrue="1">
      <formula>"El1-2jaune"</formula>
    </cfRule>
    <cfRule type="cellIs" priority="9" dxfId="63" operator="equal" stopIfTrue="1">
      <formula>"El1-2-3vert"</formula>
    </cfRule>
    <cfRule type="cellIs" priority="10" dxfId="63" operator="equal" stopIfTrue="1">
      <formula>"El1-3vert"</formula>
    </cfRule>
    <cfRule type="cellIs" priority="11" dxfId="63" operator="equal" stopIfTrue="1">
      <formula>"El1-2vert"</formula>
    </cfRule>
    <cfRule type="cellIs" priority="20" dxfId="64" operator="equal" stopIfTrue="1">
      <formula>"Mauve"</formula>
    </cfRule>
    <cfRule type="cellIs" priority="21" dxfId="65" operator="equal" stopIfTrue="1">
      <formula>"El3orange"</formula>
    </cfRule>
    <cfRule type="cellIs" priority="22" dxfId="66" operator="equal" stopIfTrue="1">
      <formula>"El3jaune"</formula>
    </cfRule>
    <cfRule type="cellIs" priority="23" dxfId="67" operator="equal" stopIfTrue="1">
      <formula>"El3vert"</formula>
    </cfRule>
    <cfRule type="cellIs" priority="24" dxfId="68" operator="equal" stopIfTrue="1">
      <formula>"El2orange"</formula>
    </cfRule>
    <cfRule type="cellIs" priority="25" dxfId="69" operator="equal" stopIfTrue="1">
      <formula>"El2jaune"</formula>
    </cfRule>
    <cfRule type="cellIs" priority="26" dxfId="70" operator="equal" stopIfTrue="1">
      <formula>"El2vert"</formula>
    </cfRule>
    <cfRule type="cellIs" priority="32" dxfId="71" operator="equal" stopIfTrue="1">
      <formula>"El1vert"</formula>
    </cfRule>
  </conditionalFormatting>
  <conditionalFormatting sqref="B10:U51">
    <cfRule type="cellIs" priority="31" dxfId="55" operator="equal" stopIfTrue="1">
      <formula>"El1jaune"</formula>
    </cfRule>
  </conditionalFormatting>
  <conditionalFormatting sqref="B10:U51">
    <cfRule type="cellIs" priority="30" dxfId="72" operator="equal" stopIfTrue="1">
      <formula>"El1orange"</formula>
    </cfRule>
  </conditionalFormatting>
  <conditionalFormatting sqref="B10:U51">
    <cfRule type="cellIs" priority="29" dxfId="53" operator="equal" stopIfTrue="1">
      <formula>"Rose"</formula>
    </cfRule>
  </conditionalFormatting>
  <conditionalFormatting sqref="B10:U51">
    <cfRule type="cellIs" priority="28" dxfId="52" operator="equal" stopIfTrue="1">
      <formula>"Bleu"</formula>
    </cfRule>
  </conditionalFormatting>
  <conditionalFormatting sqref="B10:U51">
    <cfRule type="cellIs" priority="27" dxfId="73" operator="equal" stopIfTrue="1">
      <formula>"Gris"</formula>
    </cfRule>
  </conditionalFormatting>
  <conditionalFormatting sqref="Q4:R5">
    <cfRule type="cellIs" priority="15" dxfId="13" operator="lessThan" stopIfTrue="1">
      <formula>39</formula>
    </cfRule>
    <cfRule type="cellIs" priority="16" dxfId="13" operator="greaterThan" stopIfTrue="1">
      <formula>39</formula>
    </cfRule>
  </conditionalFormatting>
  <conditionalFormatting sqref="Y52">
    <cfRule type="cellIs" priority="17" dxfId="12" operator="equal" stopIfTrue="1">
      <formula>39</formula>
    </cfRule>
    <cfRule type="cellIs" priority="18" dxfId="10" operator="lessThan" stopIfTrue="1">
      <formula>39</formula>
    </cfRule>
    <cfRule type="cellIs" priority="19" dxfId="10" operator="greaterThan" stopIfTrue="1">
      <formula>39</formula>
    </cfRule>
  </conditionalFormatting>
  <conditionalFormatting sqref="W16:AC16 W8:AC9">
    <cfRule type="expression" priority="14" dxfId="0" stopIfTrue="1">
      <formula>AND($Y$16&gt;=$Y$15,$AA$16&gt;0)=TRUE</formula>
    </cfRule>
  </conditionalFormatting>
  <conditionalFormatting sqref="W26:AC26 W18:AC19">
    <cfRule type="expression" priority="13" dxfId="0" stopIfTrue="1">
      <formula>AND($Y$26&gt;=$Y$25,$AA$26&gt;0)=TRUE</formula>
    </cfRule>
  </conditionalFormatting>
  <conditionalFormatting sqref="W36:AC36 W28:AC29">
    <cfRule type="expression" priority="12" dxfId="0" stopIfTrue="1">
      <formula>AND($Y$36&gt;=$Y$35,$AA$36&gt;0)=TRUE</formula>
    </cfRule>
  </conditionalFormatting>
  <dataValidations count="9">
    <dataValidation type="list" allowBlank="1" showInputMessage="1" showErrorMessage="1" sqref="X13 X23 X33">
      <formula1>"Ecole,CJA,Collège,Lycée"</formula1>
    </dataValidation>
    <dataValidation errorStyle="warning" type="whole" operator="lessThanOrEqual" allowBlank="1" showInputMessage="1" showErrorMessage="1" errorTitle="fghjhgghj" error="jghkgjhk" sqref="Y16">
      <formula1>2</formula1>
    </dataValidation>
    <dataValidation type="list" allowBlank="1" showInputMessage="1" showErrorMessage="1" sqref="B10:U51">
      <formula1>"El1vert,El1jaune,El1orange,El2vert,El2jaune,El2orange,El3vert,El3jaune,El3orange,Rose,Bleu,Mauve,El1-2vert,El1-3vert,El2-3vert,El1-2-3vert,El1-2jaune,El1-3jaune,El2-3jaune,El1-2-3jaune,El1-2orange,El1-3orange,El2-3orange,El1-2-3orange"</formula1>
    </dataValidation>
    <dataValidation type="list" showInputMessage="1" showErrorMessage="1" sqref="AH11">
      <formula1>"1,2,3,4,5,6,7,8,9,10,11,12,13,14,15"</formula1>
    </dataValidation>
    <dataValidation type="list" allowBlank="1" showInputMessage="1" showErrorMessage="1" sqref="AA1">
      <formula1>"2014/2015,2015/2016,2016/2017,2017/2018,2018/2019,2019/2020"</formula1>
    </dataValidation>
    <dataValidation type="list" showInputMessage="1" showErrorMessage="1" sqref="AA2">
      <formula1>"Tahiti EST,Tahiti OUEST,Tahiti SUD,Moorea,Australes,Tuamotu,Gambiers,Marquises,ISLV"</formula1>
    </dataValidation>
    <dataValidation type="list" allowBlank="1" showInputMessage="1" showErrorMessage="1" sqref="AA3">
      <formula1>"1,2,3,4,5,6,7"</formula1>
    </dataValidation>
    <dataValidation type="list" allowBlank="1" showInputMessage="1" showErrorMessage="1" sqref="AA4">
      <formula1>"1,2,3,4,5,6,7,8,9,10,11,12"</formula1>
    </dataValidation>
    <dataValidation errorStyle="warning" type="whole" operator="equal" allowBlank="1" showErrorMessage="1" errorTitle="erreur" error="erreur" sqref="AF13">
      <formula1>39</formula1>
    </dataValidation>
  </dataValidations>
  <printOptions/>
  <pageMargins left="0.1968503937007874" right="0.1968503937007874" top="0.1968503937007874" bottom="0.1968503937007874" header="0" footer="0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/>
  <dimension ref="A1:CE262"/>
  <sheetViews>
    <sheetView tabSelected="1" zoomScale="110" zoomScaleNormal="110" zoomScaleSheetLayoutView="100" workbookViewId="0" topLeftCell="A7">
      <selection activeCell="R30" sqref="R30:U30"/>
    </sheetView>
  </sheetViews>
  <sheetFormatPr defaultColWidth="11.421875" defaultRowHeight="12.75"/>
  <cols>
    <col min="1" max="1" width="3.421875" style="4" customWidth="1"/>
    <col min="2" max="21" width="3.00390625" style="3" customWidth="1"/>
    <col min="22" max="22" width="3.140625" style="0" customWidth="1"/>
    <col min="23" max="23" width="7.28125" style="1" customWidth="1"/>
    <col min="24" max="24" width="8.421875" style="1" customWidth="1"/>
    <col min="25" max="25" width="2.7109375" style="1" customWidth="1"/>
    <col min="26" max="26" width="1.7109375" style="2" customWidth="1"/>
    <col min="27" max="27" width="8.7109375" style="0" customWidth="1"/>
    <col min="28" max="28" width="2.421875" style="30" customWidth="1"/>
    <col min="29" max="29" width="1.421875" style="30" customWidth="1"/>
    <col min="30" max="30" width="2.8515625" style="514" customWidth="1"/>
    <col min="31" max="32" width="12.7109375" style="45" hidden="1" customWidth="1"/>
    <col min="33" max="47" width="12.7109375" style="447" hidden="1" customWidth="1"/>
    <col min="48" max="49" width="12.7109375" style="447" customWidth="1"/>
    <col min="50" max="56" width="10.421875" style="447" customWidth="1"/>
    <col min="57" max="57" width="11.421875" style="448" customWidth="1"/>
    <col min="58" max="83" width="11.421875" style="64" customWidth="1"/>
  </cols>
  <sheetData>
    <row r="1" spans="1:32" ht="14.25" customHeight="1">
      <c r="A1" s="697"/>
      <c r="B1" s="697"/>
      <c r="C1" s="697"/>
      <c r="D1" s="697"/>
      <c r="E1" s="697"/>
      <c r="F1" s="82" t="s">
        <v>41</v>
      </c>
      <c r="G1" s="83"/>
      <c r="H1" s="83"/>
      <c r="I1" s="89"/>
      <c r="J1" s="90"/>
      <c r="K1" s="90"/>
      <c r="L1" s="90"/>
      <c r="M1" s="90"/>
      <c r="N1" s="90"/>
      <c r="O1" s="90"/>
      <c r="P1" s="90"/>
      <c r="Q1" s="90"/>
      <c r="R1" s="47"/>
      <c r="S1" s="91"/>
      <c r="T1" s="91"/>
      <c r="U1" s="89"/>
      <c r="V1" s="92"/>
      <c r="W1" s="93"/>
      <c r="X1" s="93"/>
      <c r="Y1" s="93" t="s">
        <v>10</v>
      </c>
      <c r="Z1" s="24"/>
      <c r="AA1" s="660"/>
      <c r="AB1" s="661"/>
      <c r="AC1" s="662"/>
      <c r="AF1" s="24"/>
    </row>
    <row r="2" spans="1:31" ht="15" customHeight="1" thickBot="1">
      <c r="A2" s="83"/>
      <c r="B2" s="84"/>
      <c r="C2" s="24"/>
      <c r="D2" s="24"/>
      <c r="E2" s="24"/>
      <c r="F2" s="25"/>
      <c r="G2" s="25"/>
      <c r="H2" s="25"/>
      <c r="I2" s="84"/>
      <c r="J2" s="25"/>
      <c r="K2" s="25"/>
      <c r="L2" s="25"/>
      <c r="M2" s="25"/>
      <c r="N2" s="88"/>
      <c r="O2" s="88"/>
      <c r="P2" s="89"/>
      <c r="Q2" s="89"/>
      <c r="R2" s="89"/>
      <c r="S2" s="89"/>
      <c r="T2" s="89"/>
      <c r="U2" s="89"/>
      <c r="V2" s="92"/>
      <c r="W2" s="93"/>
      <c r="X2" s="93"/>
      <c r="Y2" s="93" t="s">
        <v>73</v>
      </c>
      <c r="Z2" s="24"/>
      <c r="AA2" s="660"/>
      <c r="AB2" s="661"/>
      <c r="AC2" s="662"/>
      <c r="AE2" s="81" t="s">
        <v>22</v>
      </c>
    </row>
    <row r="3" spans="1:31" ht="15" customHeight="1">
      <c r="A3" s="85"/>
      <c r="B3" s="24" t="s">
        <v>21</v>
      </c>
      <c r="C3" s="24"/>
      <c r="D3" s="24"/>
      <c r="E3" s="24"/>
      <c r="F3" s="63"/>
      <c r="G3" s="660"/>
      <c r="H3" s="661"/>
      <c r="I3" s="661"/>
      <c r="J3" s="661"/>
      <c r="K3" s="661"/>
      <c r="L3" s="661"/>
      <c r="M3" s="661"/>
      <c r="N3" s="661"/>
      <c r="O3" s="662"/>
      <c r="P3" s="47"/>
      <c r="Q3" s="691" t="s">
        <v>22</v>
      </c>
      <c r="R3" s="692"/>
      <c r="S3" s="692"/>
      <c r="T3" s="692"/>
      <c r="U3" s="693"/>
      <c r="V3" s="97"/>
      <c r="W3" s="98"/>
      <c r="X3" s="98"/>
      <c r="Y3" s="98" t="s">
        <v>17</v>
      </c>
      <c r="Z3" s="25"/>
      <c r="AA3" s="672"/>
      <c r="AB3" s="673"/>
      <c r="AC3" s="674"/>
      <c r="AE3" s="25">
        <f>B53+F53+J53+N53+R53</f>
        <v>0</v>
      </c>
    </row>
    <row r="4" spans="1:31" ht="15" customHeight="1">
      <c r="A4" s="86"/>
      <c r="B4" s="24" t="s">
        <v>20</v>
      </c>
      <c r="C4" s="24"/>
      <c r="D4" s="24"/>
      <c r="E4" s="24"/>
      <c r="F4" s="63"/>
      <c r="G4" s="660"/>
      <c r="H4" s="661"/>
      <c r="I4" s="661"/>
      <c r="J4" s="661"/>
      <c r="K4" s="661"/>
      <c r="L4" s="661"/>
      <c r="M4" s="661"/>
      <c r="N4" s="661"/>
      <c r="O4" s="662"/>
      <c r="P4" s="41"/>
      <c r="Q4" s="684">
        <f>INT(AE3/60)</f>
        <v>0</v>
      </c>
      <c r="R4" s="685"/>
      <c r="S4" s="688" t="s">
        <v>16</v>
      </c>
      <c r="T4" s="704">
        <f>MOD(AE3,60)</f>
        <v>0</v>
      </c>
      <c r="U4" s="705"/>
      <c r="V4" s="99"/>
      <c r="W4" s="100"/>
      <c r="X4" s="100"/>
      <c r="Y4" s="98" t="s">
        <v>74</v>
      </c>
      <c r="Z4" s="101"/>
      <c r="AA4" s="675"/>
      <c r="AB4" s="676"/>
      <c r="AC4" s="677"/>
      <c r="AD4" s="515"/>
      <c r="AE4" s="25"/>
    </row>
    <row r="5" spans="1:29" ht="15" customHeight="1" thickBot="1">
      <c r="A5" s="86"/>
      <c r="B5" s="24" t="s">
        <v>19</v>
      </c>
      <c r="C5" s="24"/>
      <c r="D5" s="24"/>
      <c r="E5" s="24"/>
      <c r="F5" s="63"/>
      <c r="G5" s="660"/>
      <c r="H5" s="661"/>
      <c r="I5" s="661"/>
      <c r="J5" s="661"/>
      <c r="K5" s="661"/>
      <c r="L5" s="661"/>
      <c r="M5" s="661"/>
      <c r="N5" s="661"/>
      <c r="O5" s="662"/>
      <c r="P5" s="41"/>
      <c r="Q5" s="686"/>
      <c r="R5" s="687"/>
      <c r="S5" s="689"/>
      <c r="T5" s="706"/>
      <c r="U5" s="707"/>
      <c r="V5" s="94"/>
      <c r="W5" s="95"/>
      <c r="X5" s="95"/>
      <c r="Y5" s="690"/>
      <c r="Z5" s="690"/>
      <c r="AA5" s="94"/>
      <c r="AB5" s="45"/>
      <c r="AC5" s="45"/>
    </row>
    <row r="6" spans="1:29" ht="15" customHeight="1">
      <c r="A6" s="86"/>
      <c r="B6" s="24" t="s">
        <v>37</v>
      </c>
      <c r="C6" s="24"/>
      <c r="D6" s="24"/>
      <c r="E6" s="24"/>
      <c r="F6" s="63"/>
      <c r="G6" s="660"/>
      <c r="H6" s="661"/>
      <c r="I6" s="661"/>
      <c r="J6" s="661"/>
      <c r="K6" s="661"/>
      <c r="L6" s="661"/>
      <c r="M6" s="661"/>
      <c r="N6" s="661"/>
      <c r="O6" s="662"/>
      <c r="P6" s="41"/>
      <c r="Q6" s="50"/>
      <c r="R6" s="50"/>
      <c r="S6" s="51"/>
      <c r="T6" s="52"/>
      <c r="U6" s="52"/>
      <c r="V6" s="94"/>
      <c r="W6" s="95"/>
      <c r="X6" s="95"/>
      <c r="Y6" s="96"/>
      <c r="Z6" s="96"/>
      <c r="AA6" s="94"/>
      <c r="AB6" s="45"/>
      <c r="AC6" s="45"/>
    </row>
    <row r="7" spans="1:41" ht="12.75" customHeight="1">
      <c r="A7" s="86"/>
      <c r="B7" s="87"/>
      <c r="C7" s="87"/>
      <c r="D7" s="87"/>
      <c r="E7" s="87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94"/>
      <c r="W7" s="95"/>
      <c r="X7" s="95"/>
      <c r="Y7" s="95"/>
      <c r="Z7" s="95"/>
      <c r="AA7" s="94"/>
      <c r="AB7" s="25"/>
      <c r="AC7" s="25"/>
      <c r="AD7" s="515"/>
      <c r="AE7" s="25"/>
      <c r="AF7" s="81"/>
      <c r="AG7" s="449"/>
      <c r="AH7" s="449"/>
      <c r="AI7" s="449"/>
      <c r="AJ7" s="449"/>
      <c r="AK7" s="449"/>
      <c r="AL7" s="449"/>
      <c r="AM7" s="449"/>
      <c r="AN7" s="449"/>
      <c r="AO7" s="449"/>
    </row>
    <row r="8" spans="1:46" ht="10.5" customHeight="1">
      <c r="A8" s="58"/>
      <c r="B8" s="698" t="s">
        <v>15</v>
      </c>
      <c r="C8" s="699"/>
      <c r="D8" s="699"/>
      <c r="E8" s="700"/>
      <c r="F8" s="698" t="s">
        <v>14</v>
      </c>
      <c r="G8" s="699"/>
      <c r="H8" s="699"/>
      <c r="I8" s="700"/>
      <c r="J8" s="698" t="s">
        <v>11</v>
      </c>
      <c r="K8" s="699"/>
      <c r="L8" s="699"/>
      <c r="M8" s="700"/>
      <c r="N8" s="698" t="s">
        <v>12</v>
      </c>
      <c r="O8" s="699"/>
      <c r="P8" s="699"/>
      <c r="Q8" s="700"/>
      <c r="R8" s="698" t="s">
        <v>13</v>
      </c>
      <c r="S8" s="699"/>
      <c r="T8" s="699"/>
      <c r="U8" s="700"/>
      <c r="V8" s="7"/>
      <c r="W8" s="678" t="s">
        <v>9</v>
      </c>
      <c r="X8" s="679"/>
      <c r="Y8" s="679"/>
      <c r="Z8" s="679"/>
      <c r="AA8" s="679"/>
      <c r="AB8" s="679"/>
      <c r="AC8" s="680"/>
      <c r="AE8" s="507" t="s">
        <v>131</v>
      </c>
      <c r="AF8" s="505" t="s">
        <v>132</v>
      </c>
      <c r="AG8" s="508" t="s">
        <v>133</v>
      </c>
      <c r="AH8" s="451" t="s">
        <v>34</v>
      </c>
      <c r="AI8" s="452" t="s">
        <v>121</v>
      </c>
      <c r="AJ8" s="453" t="s">
        <v>115</v>
      </c>
      <c r="AK8" s="453" t="s">
        <v>116</v>
      </c>
      <c r="AL8" s="454"/>
      <c r="AM8" s="453" t="s">
        <v>125</v>
      </c>
      <c r="AN8" s="453" t="s">
        <v>51</v>
      </c>
      <c r="AO8" s="453" t="s">
        <v>53</v>
      </c>
      <c r="AP8" s="455"/>
      <c r="AQ8" s="456" t="s">
        <v>128</v>
      </c>
      <c r="AR8" s="456" t="s">
        <v>55</v>
      </c>
      <c r="AS8" s="456" t="s">
        <v>56</v>
      </c>
      <c r="AT8" s="455"/>
    </row>
    <row r="9" spans="1:46" ht="10.5" customHeight="1">
      <c r="A9" s="58"/>
      <c r="B9" s="701"/>
      <c r="C9" s="702"/>
      <c r="D9" s="702"/>
      <c r="E9" s="703"/>
      <c r="F9" s="701"/>
      <c r="G9" s="702"/>
      <c r="H9" s="702"/>
      <c r="I9" s="703"/>
      <c r="J9" s="701"/>
      <c r="K9" s="702"/>
      <c r="L9" s="702"/>
      <c r="M9" s="703"/>
      <c r="N9" s="701"/>
      <c r="O9" s="702"/>
      <c r="P9" s="702"/>
      <c r="Q9" s="703"/>
      <c r="R9" s="701"/>
      <c r="S9" s="702"/>
      <c r="T9" s="702"/>
      <c r="U9" s="703"/>
      <c r="V9" s="7"/>
      <c r="W9" s="681"/>
      <c r="X9" s="682"/>
      <c r="Y9" s="682"/>
      <c r="Z9" s="682"/>
      <c r="AA9" s="682"/>
      <c r="AB9" s="682"/>
      <c r="AC9" s="683"/>
      <c r="AE9" s="457">
        <f>COUNTIF(B10:U51,"El 1 HC")</f>
        <v>0</v>
      </c>
      <c r="AF9" s="457">
        <f>COUNTIF(B10:U51,"El 1 VC")</f>
        <v>0</v>
      </c>
      <c r="AG9" s="457">
        <f>COUNTIF(B10:U51,"El 1 PM")</f>
        <v>0</v>
      </c>
      <c r="AH9" s="458">
        <f>(SUM(AE9:AG9)*0.25*60)+AJ9+AJ12+AJ18+AN9+AN12+AN18+AR9+AR12+AR18</f>
        <v>0</v>
      </c>
      <c r="AI9" s="459">
        <f>COUNTIF(B10:U51,"El 1-2 HC")</f>
        <v>0</v>
      </c>
      <c r="AJ9" s="443">
        <f>AI9*0.25*60</f>
        <v>0</v>
      </c>
      <c r="AK9" s="443">
        <f>AI9*15</f>
        <v>0</v>
      </c>
      <c r="AL9" s="460"/>
      <c r="AM9" s="443">
        <f>COUNTIF(E10:X51,"El 1-2 VC")</f>
        <v>0</v>
      </c>
      <c r="AN9" s="443">
        <f>AM9*15</f>
        <v>0</v>
      </c>
      <c r="AO9" s="443">
        <f>AM9*15</f>
        <v>0</v>
      </c>
      <c r="AP9" s="461"/>
      <c r="AQ9" s="462">
        <f>COUNTIF(E10:X51,"El 1-2 PM")</f>
        <v>0</v>
      </c>
      <c r="AR9" s="462">
        <f>AQ9*15</f>
        <v>0</v>
      </c>
      <c r="AS9" s="462">
        <f>AQ9*15</f>
        <v>0</v>
      </c>
      <c r="AT9" s="461"/>
    </row>
    <row r="10" spans="1:46" ht="10.5" customHeight="1">
      <c r="A10" s="37"/>
      <c r="B10" s="659"/>
      <c r="C10" s="659"/>
      <c r="D10" s="659"/>
      <c r="E10" s="659"/>
      <c r="F10" s="659"/>
      <c r="G10" s="659"/>
      <c r="H10" s="659"/>
      <c r="I10" s="659"/>
      <c r="J10" s="659"/>
      <c r="K10" s="659"/>
      <c r="L10" s="659"/>
      <c r="M10" s="659"/>
      <c r="N10" s="659"/>
      <c r="O10" s="659"/>
      <c r="P10" s="659"/>
      <c r="Q10" s="659"/>
      <c r="R10" s="659"/>
      <c r="S10" s="659"/>
      <c r="T10" s="659"/>
      <c r="U10" s="659"/>
      <c r="V10" s="7"/>
      <c r="W10" s="31" t="s">
        <v>1</v>
      </c>
      <c r="X10" s="669"/>
      <c r="Y10" s="670"/>
      <c r="Z10" s="670"/>
      <c r="AA10" s="670"/>
      <c r="AB10" s="670"/>
      <c r="AC10" s="671"/>
      <c r="AE10" s="457"/>
      <c r="AF10" s="457"/>
      <c r="AG10" s="457"/>
      <c r="AH10" s="463"/>
      <c r="AI10" s="464"/>
      <c r="AJ10" s="462"/>
      <c r="AK10" s="462"/>
      <c r="AL10" s="461"/>
      <c r="AM10" s="462"/>
      <c r="AN10" s="462"/>
      <c r="AO10" s="462"/>
      <c r="AP10" s="461"/>
      <c r="AQ10" s="462"/>
      <c r="AR10" s="462"/>
      <c r="AS10" s="462"/>
      <c r="AT10" s="461"/>
    </row>
    <row r="11" spans="1:46" ht="10.5" customHeight="1">
      <c r="A11" s="17"/>
      <c r="B11" s="659"/>
      <c r="C11" s="659"/>
      <c r="D11" s="659"/>
      <c r="E11" s="659"/>
      <c r="F11" s="659"/>
      <c r="G11" s="659"/>
      <c r="H11" s="659"/>
      <c r="I11" s="659"/>
      <c r="J11" s="659"/>
      <c r="K11" s="659"/>
      <c r="L11" s="659"/>
      <c r="M11" s="659"/>
      <c r="N11" s="659"/>
      <c r="O11" s="659"/>
      <c r="P11" s="659"/>
      <c r="Q11" s="659"/>
      <c r="R11" s="659"/>
      <c r="S11" s="659"/>
      <c r="T11" s="659"/>
      <c r="U11" s="659"/>
      <c r="V11" s="7"/>
      <c r="W11" s="19" t="s">
        <v>0</v>
      </c>
      <c r="X11" s="663"/>
      <c r="Y11" s="664"/>
      <c r="Z11" s="664"/>
      <c r="AA11" s="664"/>
      <c r="AB11" s="664"/>
      <c r="AC11" s="665"/>
      <c r="AE11" s="457"/>
      <c r="AF11" s="457"/>
      <c r="AG11" s="457"/>
      <c r="AH11" s="63"/>
      <c r="AI11" s="459" t="s">
        <v>122</v>
      </c>
      <c r="AJ11" s="443" t="s">
        <v>115</v>
      </c>
      <c r="AK11" s="443" t="s">
        <v>113</v>
      </c>
      <c r="AL11" s="460"/>
      <c r="AM11" s="443" t="s">
        <v>112</v>
      </c>
      <c r="AN11" s="443" t="s">
        <v>51</v>
      </c>
      <c r="AO11" s="443" t="s">
        <v>52</v>
      </c>
      <c r="AP11" s="461"/>
      <c r="AQ11" s="462" t="s">
        <v>129</v>
      </c>
      <c r="AR11" s="462" t="s">
        <v>55</v>
      </c>
      <c r="AS11" s="462" t="s">
        <v>57</v>
      </c>
      <c r="AT11" s="461"/>
    </row>
    <row r="12" spans="1:46" ht="10.5" customHeight="1">
      <c r="A12" s="37"/>
      <c r="B12" s="659"/>
      <c r="C12" s="659"/>
      <c r="D12" s="659"/>
      <c r="E12" s="659"/>
      <c r="F12" s="659"/>
      <c r="G12" s="659"/>
      <c r="H12" s="659"/>
      <c r="I12" s="659"/>
      <c r="J12" s="659"/>
      <c r="K12" s="659"/>
      <c r="L12" s="659"/>
      <c r="M12" s="659"/>
      <c r="N12" s="659"/>
      <c r="O12" s="659"/>
      <c r="P12" s="659"/>
      <c r="Q12" s="659"/>
      <c r="R12" s="659"/>
      <c r="S12" s="659"/>
      <c r="T12" s="659"/>
      <c r="U12" s="659"/>
      <c r="V12" s="7"/>
      <c r="W12" s="19" t="s">
        <v>2</v>
      </c>
      <c r="X12" s="663"/>
      <c r="Y12" s="664"/>
      <c r="Z12" s="664"/>
      <c r="AA12" s="664"/>
      <c r="AB12" s="664"/>
      <c r="AC12" s="665"/>
      <c r="AE12" s="457"/>
      <c r="AF12" s="457"/>
      <c r="AG12" s="457"/>
      <c r="AH12" s="465"/>
      <c r="AI12" s="459">
        <f>COUNTIF(B10:U51,"El 1-3 HC")</f>
        <v>0</v>
      </c>
      <c r="AJ12" s="443">
        <f>AI12*15</f>
        <v>0</v>
      </c>
      <c r="AK12" s="443">
        <f>AI12*15</f>
        <v>0</v>
      </c>
      <c r="AL12" s="460"/>
      <c r="AM12" s="443">
        <f>COUNTIF(E10:X51,"El 1-3 VC")</f>
        <v>0</v>
      </c>
      <c r="AN12" s="443">
        <f>AM12*15</f>
        <v>0</v>
      </c>
      <c r="AO12" s="443">
        <f>AM12*15</f>
        <v>0</v>
      </c>
      <c r="AP12" s="461"/>
      <c r="AQ12" s="462">
        <f>COUNTIF(E10:X51,"El 1-3 PM")</f>
        <v>0</v>
      </c>
      <c r="AR12" s="462">
        <f>AQ12*15</f>
        <v>0</v>
      </c>
      <c r="AS12" s="462">
        <f>AQ12*15</f>
        <v>0</v>
      </c>
      <c r="AT12" s="461"/>
    </row>
    <row r="13" spans="1:46" ht="10.5" customHeight="1">
      <c r="A13" s="37"/>
      <c r="B13" s="659"/>
      <c r="C13" s="659"/>
      <c r="D13" s="659"/>
      <c r="E13" s="659"/>
      <c r="F13" s="659"/>
      <c r="G13" s="659"/>
      <c r="H13" s="659"/>
      <c r="I13" s="659"/>
      <c r="J13" s="659"/>
      <c r="K13" s="659"/>
      <c r="L13" s="659"/>
      <c r="M13" s="659"/>
      <c r="N13" s="659"/>
      <c r="O13" s="659"/>
      <c r="P13" s="659"/>
      <c r="Q13" s="659"/>
      <c r="R13" s="659"/>
      <c r="S13" s="659"/>
      <c r="T13" s="659"/>
      <c r="U13" s="659"/>
      <c r="V13" s="7"/>
      <c r="W13" s="19" t="s">
        <v>99</v>
      </c>
      <c r="X13" s="123"/>
      <c r="Y13" s="664"/>
      <c r="Z13" s="664"/>
      <c r="AA13" s="664"/>
      <c r="AB13" s="664"/>
      <c r="AC13" s="665"/>
      <c r="AE13" s="457"/>
      <c r="AF13" s="457"/>
      <c r="AG13" s="457"/>
      <c r="AH13" s="465"/>
      <c r="AI13" s="459"/>
      <c r="AJ13" s="443"/>
      <c r="AK13" s="443"/>
      <c r="AL13" s="460"/>
      <c r="AM13" s="443"/>
      <c r="AN13" s="443"/>
      <c r="AO13" s="443"/>
      <c r="AP13" s="461"/>
      <c r="AQ13" s="462"/>
      <c r="AR13" s="462"/>
      <c r="AS13" s="462"/>
      <c r="AT13" s="461"/>
    </row>
    <row r="14" spans="1:46" ht="10.5" customHeight="1">
      <c r="A14" s="37"/>
      <c r="B14" s="659"/>
      <c r="C14" s="659"/>
      <c r="D14" s="659"/>
      <c r="E14" s="659"/>
      <c r="F14" s="659"/>
      <c r="G14" s="659"/>
      <c r="H14" s="659"/>
      <c r="I14" s="659"/>
      <c r="J14" s="659"/>
      <c r="K14" s="659"/>
      <c r="L14" s="659"/>
      <c r="M14" s="659"/>
      <c r="N14" s="659"/>
      <c r="O14" s="659"/>
      <c r="P14" s="659"/>
      <c r="Q14" s="659"/>
      <c r="R14" s="659"/>
      <c r="S14" s="659"/>
      <c r="T14" s="659"/>
      <c r="U14" s="659"/>
      <c r="V14" s="7"/>
      <c r="W14" s="19" t="s">
        <v>3</v>
      </c>
      <c r="X14" s="44"/>
      <c r="Y14" s="666"/>
      <c r="Z14" s="667"/>
      <c r="AA14" s="667"/>
      <c r="AB14" s="667"/>
      <c r="AC14" s="668"/>
      <c r="AE14" s="457"/>
      <c r="AF14" s="457"/>
      <c r="AG14" s="457"/>
      <c r="AH14" s="457"/>
      <c r="AI14" s="459" t="s">
        <v>123</v>
      </c>
      <c r="AJ14" s="443" t="s">
        <v>116</v>
      </c>
      <c r="AK14" s="443" t="s">
        <v>113</v>
      </c>
      <c r="AL14" s="460"/>
      <c r="AM14" s="443" t="s">
        <v>126</v>
      </c>
      <c r="AN14" s="443" t="s">
        <v>53</v>
      </c>
      <c r="AO14" s="443" t="s">
        <v>52</v>
      </c>
      <c r="AP14" s="461"/>
      <c r="AQ14" s="462" t="s">
        <v>130</v>
      </c>
      <c r="AR14" s="462" t="s">
        <v>56</v>
      </c>
      <c r="AS14" s="462" t="s">
        <v>57</v>
      </c>
      <c r="AT14" s="461"/>
    </row>
    <row r="15" spans="1:46" ht="10.5" customHeight="1">
      <c r="A15" s="37"/>
      <c r="B15" s="659"/>
      <c r="C15" s="659"/>
      <c r="D15" s="659"/>
      <c r="E15" s="659"/>
      <c r="F15" s="659"/>
      <c r="G15" s="659"/>
      <c r="H15" s="659"/>
      <c r="I15" s="659"/>
      <c r="J15" s="659"/>
      <c r="K15" s="659"/>
      <c r="L15" s="659"/>
      <c r="M15" s="659"/>
      <c r="N15" s="659"/>
      <c r="O15" s="659"/>
      <c r="P15" s="659"/>
      <c r="Q15" s="659"/>
      <c r="R15" s="659"/>
      <c r="S15" s="659"/>
      <c r="T15" s="659"/>
      <c r="U15" s="659"/>
      <c r="V15" s="7"/>
      <c r="W15" s="19" t="s">
        <v>5</v>
      </c>
      <c r="X15" s="27"/>
      <c r="Y15" s="694"/>
      <c r="Z15" s="695"/>
      <c r="AA15" s="695"/>
      <c r="AB15" s="695"/>
      <c r="AC15" s="696"/>
      <c r="AE15" s="457"/>
      <c r="AF15" s="457"/>
      <c r="AG15" s="457"/>
      <c r="AH15" s="457"/>
      <c r="AI15" s="459">
        <f>COUNTIF(B10:U51,"El 2-3 HC")</f>
        <v>0</v>
      </c>
      <c r="AJ15" s="443">
        <f>AI15*15</f>
        <v>0</v>
      </c>
      <c r="AK15" s="443">
        <f>AI15*15</f>
        <v>0</v>
      </c>
      <c r="AL15" s="460"/>
      <c r="AM15" s="443">
        <f>COUNTIF(E10:X51,"El 2-3 VC")</f>
        <v>0</v>
      </c>
      <c r="AN15" s="443">
        <f>AM15*15</f>
        <v>0</v>
      </c>
      <c r="AO15" s="443">
        <f>AM15*15</f>
        <v>0</v>
      </c>
      <c r="AP15" s="461"/>
      <c r="AQ15" s="462">
        <f>COUNTIF(E10:X51,"El 2-3 PM")</f>
        <v>0</v>
      </c>
      <c r="AR15" s="462">
        <f>AQ15*15</f>
        <v>0</v>
      </c>
      <c r="AS15" s="462">
        <f>AQ15*15</f>
        <v>0</v>
      </c>
      <c r="AT15" s="461"/>
    </row>
    <row r="16" spans="1:46" ht="10.5" customHeight="1">
      <c r="A16" s="37"/>
      <c r="B16" s="659"/>
      <c r="C16" s="659"/>
      <c r="D16" s="659"/>
      <c r="E16" s="659"/>
      <c r="F16" s="659"/>
      <c r="G16" s="659"/>
      <c r="H16" s="659"/>
      <c r="I16" s="659"/>
      <c r="J16" s="659"/>
      <c r="K16" s="659"/>
      <c r="L16" s="659"/>
      <c r="M16" s="659"/>
      <c r="N16" s="659"/>
      <c r="O16" s="659"/>
      <c r="P16" s="659"/>
      <c r="Q16" s="659"/>
      <c r="R16" s="659"/>
      <c r="S16" s="659"/>
      <c r="T16" s="659"/>
      <c r="U16" s="659"/>
      <c r="V16" s="7"/>
      <c r="W16" s="734" t="s">
        <v>6</v>
      </c>
      <c r="X16" s="736"/>
      <c r="Y16" s="440">
        <f>INT(AH9/60)</f>
        <v>0</v>
      </c>
      <c r="Z16" s="441" t="s">
        <v>16</v>
      </c>
      <c r="AA16" s="442">
        <f>MOD(AH9,60)</f>
        <v>0</v>
      </c>
      <c r="AB16" s="61"/>
      <c r="AC16" s="62"/>
      <c r="AE16" s="457"/>
      <c r="AF16" s="457"/>
      <c r="AG16" s="457"/>
      <c r="AH16" s="457"/>
      <c r="AI16" s="459"/>
      <c r="AJ16" s="443"/>
      <c r="AK16" s="443"/>
      <c r="AL16" s="460"/>
      <c r="AM16" s="443"/>
      <c r="AN16" s="443"/>
      <c r="AO16" s="443"/>
      <c r="AP16" s="461"/>
      <c r="AQ16" s="462"/>
      <c r="AR16" s="462"/>
      <c r="AS16" s="462"/>
      <c r="AT16" s="461"/>
    </row>
    <row r="17" spans="1:46" ht="10.5" customHeight="1">
      <c r="A17" s="37"/>
      <c r="B17" s="659"/>
      <c r="C17" s="659"/>
      <c r="D17" s="659"/>
      <c r="E17" s="659"/>
      <c r="F17" s="659"/>
      <c r="G17" s="659"/>
      <c r="H17" s="659"/>
      <c r="I17" s="659"/>
      <c r="J17" s="659"/>
      <c r="K17" s="659"/>
      <c r="L17" s="659"/>
      <c r="M17" s="659"/>
      <c r="N17" s="659"/>
      <c r="O17" s="659"/>
      <c r="P17" s="659"/>
      <c r="Q17" s="659"/>
      <c r="R17" s="659"/>
      <c r="S17" s="659"/>
      <c r="T17" s="659"/>
      <c r="U17" s="659"/>
      <c r="V17" s="7"/>
      <c r="W17" s="102"/>
      <c r="X17" s="102"/>
      <c r="Y17" s="102"/>
      <c r="Z17" s="100"/>
      <c r="AA17" s="94"/>
      <c r="AB17" s="45"/>
      <c r="AC17" s="45"/>
      <c r="AE17" s="457"/>
      <c r="AF17" s="457"/>
      <c r="AG17" s="457"/>
      <c r="AH17" s="457"/>
      <c r="AI17" s="459" t="s">
        <v>124</v>
      </c>
      <c r="AJ17" s="443" t="s">
        <v>115</v>
      </c>
      <c r="AK17" s="443" t="s">
        <v>116</v>
      </c>
      <c r="AL17" s="460" t="s">
        <v>113</v>
      </c>
      <c r="AM17" s="443" t="s">
        <v>127</v>
      </c>
      <c r="AN17" s="443" t="s">
        <v>51</v>
      </c>
      <c r="AO17" s="443" t="s">
        <v>53</v>
      </c>
      <c r="AP17" s="460" t="s">
        <v>52</v>
      </c>
      <c r="AQ17" s="462" t="s">
        <v>114</v>
      </c>
      <c r="AR17" s="443" t="s">
        <v>55</v>
      </c>
      <c r="AS17" s="443" t="s">
        <v>56</v>
      </c>
      <c r="AT17" s="460" t="s">
        <v>57</v>
      </c>
    </row>
    <row r="18" spans="1:46" ht="10.5" customHeight="1">
      <c r="A18" s="37"/>
      <c r="B18" s="659"/>
      <c r="C18" s="659"/>
      <c r="D18" s="659"/>
      <c r="E18" s="659"/>
      <c r="F18" s="659"/>
      <c r="G18" s="659"/>
      <c r="H18" s="659"/>
      <c r="I18" s="659"/>
      <c r="J18" s="659"/>
      <c r="K18" s="659"/>
      <c r="L18" s="659"/>
      <c r="M18" s="659"/>
      <c r="N18" s="659"/>
      <c r="O18" s="659"/>
      <c r="P18" s="659"/>
      <c r="Q18" s="659"/>
      <c r="R18" s="659"/>
      <c r="S18" s="659"/>
      <c r="T18" s="659"/>
      <c r="U18" s="659"/>
      <c r="V18" s="7"/>
      <c r="W18" s="708" t="s">
        <v>8</v>
      </c>
      <c r="X18" s="709"/>
      <c r="Y18" s="709"/>
      <c r="Z18" s="709"/>
      <c r="AA18" s="709"/>
      <c r="AB18" s="709"/>
      <c r="AC18" s="710"/>
      <c r="AE18" s="506" t="s">
        <v>116</v>
      </c>
      <c r="AF18" s="505" t="s">
        <v>117</v>
      </c>
      <c r="AG18" s="508" t="s">
        <v>118</v>
      </c>
      <c r="AH18" s="450" t="s">
        <v>34</v>
      </c>
      <c r="AI18" s="466">
        <f>COUNTIF(B10:U51,"El 1-2-3 HC")</f>
        <v>0</v>
      </c>
      <c r="AJ18" s="467">
        <f>AI18*15</f>
        <v>0</v>
      </c>
      <c r="AK18" s="467">
        <f>AI18*15</f>
        <v>0</v>
      </c>
      <c r="AL18" s="468">
        <f>AI18*15</f>
        <v>0</v>
      </c>
      <c r="AM18" s="467">
        <f>COUNTIF(E10:X51,"El 1-2-3 VC")</f>
        <v>0</v>
      </c>
      <c r="AN18" s="467">
        <f>AM18*15</f>
        <v>0</v>
      </c>
      <c r="AO18" s="467">
        <f>AM18*15</f>
        <v>0</v>
      </c>
      <c r="AP18" s="468">
        <f>AM18*15</f>
        <v>0</v>
      </c>
      <c r="AQ18" s="469">
        <f>COUNTIF(E10:X51,"El 1-2-3 PM")</f>
        <v>0</v>
      </c>
      <c r="AR18" s="469">
        <f>AQ18*15</f>
        <v>0</v>
      </c>
      <c r="AS18" s="469">
        <f>AQ18*15</f>
        <v>0</v>
      </c>
      <c r="AT18" s="470">
        <f>AQ18*15</f>
        <v>0</v>
      </c>
    </row>
    <row r="19" spans="1:46" ht="10.5" customHeight="1">
      <c r="A19" s="37"/>
      <c r="B19" s="659"/>
      <c r="C19" s="659"/>
      <c r="D19" s="659"/>
      <c r="E19" s="659"/>
      <c r="F19" s="659"/>
      <c r="G19" s="659"/>
      <c r="H19" s="659"/>
      <c r="I19" s="659"/>
      <c r="J19" s="659"/>
      <c r="K19" s="659"/>
      <c r="L19" s="659"/>
      <c r="M19" s="659"/>
      <c r="N19" s="659"/>
      <c r="O19" s="659"/>
      <c r="P19" s="659"/>
      <c r="Q19" s="659"/>
      <c r="R19" s="659"/>
      <c r="S19" s="659"/>
      <c r="T19" s="659"/>
      <c r="U19" s="659"/>
      <c r="V19" s="7"/>
      <c r="W19" s="711"/>
      <c r="X19" s="712"/>
      <c r="Y19" s="712"/>
      <c r="Z19" s="712"/>
      <c r="AA19" s="712"/>
      <c r="AB19" s="712"/>
      <c r="AC19" s="713"/>
      <c r="AE19" s="457">
        <f>COUNTIF(B10:U51,"El 2 HC")</f>
        <v>0</v>
      </c>
      <c r="AF19" s="457">
        <f>COUNTIF(B10:U51,"El 2 VC")</f>
        <v>0</v>
      </c>
      <c r="AG19" s="457">
        <f>COUNTIF(B10:U51,"El 2 PM")</f>
        <v>0</v>
      </c>
      <c r="AH19" s="457">
        <f>(SUM(AE19:AG19)*0.25*60)+AJ15+AK9+AK18+AO9+AN15+AO18+AS9+AS18+AR15</f>
        <v>0</v>
      </c>
      <c r="AI19" s="471">
        <f>(AI9+AI12+AI15+AI18)*15</f>
        <v>0</v>
      </c>
      <c r="AJ19" s="472"/>
      <c r="AK19" s="471"/>
      <c r="AL19" s="471"/>
      <c r="AM19" s="471">
        <f>(AM9+AM12+AM15+AM18)*15</f>
        <v>0</v>
      </c>
      <c r="AN19" s="471"/>
      <c r="AO19" s="471"/>
      <c r="AP19" s="99"/>
      <c r="AQ19" s="471">
        <f>(AQ9+AQ12+AQ15+AQ18)*15</f>
        <v>0</v>
      </c>
      <c r="AR19" s="99"/>
      <c r="AS19" s="99"/>
      <c r="AT19" s="99"/>
    </row>
    <row r="20" spans="1:41" ht="10.5" customHeight="1">
      <c r="A20" s="37"/>
      <c r="B20" s="659"/>
      <c r="C20" s="659"/>
      <c r="D20" s="659"/>
      <c r="E20" s="659"/>
      <c r="F20" s="659"/>
      <c r="G20" s="659"/>
      <c r="H20" s="659"/>
      <c r="I20" s="659"/>
      <c r="J20" s="659"/>
      <c r="K20" s="659"/>
      <c r="L20" s="659"/>
      <c r="M20" s="659"/>
      <c r="N20" s="659"/>
      <c r="O20" s="659"/>
      <c r="P20" s="659"/>
      <c r="Q20" s="659"/>
      <c r="R20" s="659"/>
      <c r="S20" s="659"/>
      <c r="T20" s="659"/>
      <c r="U20" s="659"/>
      <c r="V20" s="7"/>
      <c r="W20" s="31" t="s">
        <v>1</v>
      </c>
      <c r="X20" s="669"/>
      <c r="Y20" s="670"/>
      <c r="Z20" s="670"/>
      <c r="AA20" s="670"/>
      <c r="AB20" s="670"/>
      <c r="AC20" s="671"/>
      <c r="AE20" s="457"/>
      <c r="AF20" s="457"/>
      <c r="AG20" s="457"/>
      <c r="AH20" s="457"/>
      <c r="AI20" s="473"/>
      <c r="AJ20" s="473"/>
      <c r="AK20" s="473"/>
      <c r="AM20" s="473"/>
      <c r="AN20" s="473"/>
      <c r="AO20" s="473"/>
    </row>
    <row r="21" spans="1:41" ht="10.5" customHeight="1">
      <c r="A21" s="37"/>
      <c r="B21" s="659"/>
      <c r="C21" s="659"/>
      <c r="D21" s="659"/>
      <c r="E21" s="659"/>
      <c r="F21" s="659"/>
      <c r="G21" s="659"/>
      <c r="H21" s="659"/>
      <c r="I21" s="659"/>
      <c r="J21" s="659"/>
      <c r="K21" s="659"/>
      <c r="L21" s="659"/>
      <c r="M21" s="659"/>
      <c r="N21" s="659"/>
      <c r="O21" s="659"/>
      <c r="P21" s="659"/>
      <c r="Q21" s="659"/>
      <c r="R21" s="659"/>
      <c r="S21" s="659"/>
      <c r="T21" s="659"/>
      <c r="U21" s="659"/>
      <c r="V21" s="7"/>
      <c r="W21" s="19" t="s">
        <v>0</v>
      </c>
      <c r="X21" s="663"/>
      <c r="Y21" s="664"/>
      <c r="Z21" s="664"/>
      <c r="AA21" s="664"/>
      <c r="AB21" s="664"/>
      <c r="AC21" s="665"/>
      <c r="AE21" s="457"/>
      <c r="AF21" s="457"/>
      <c r="AG21" s="457"/>
      <c r="AH21" s="457"/>
      <c r="AI21" s="473"/>
      <c r="AJ21" s="473"/>
      <c r="AK21" s="473"/>
      <c r="AL21" s="473"/>
      <c r="AM21" s="473"/>
      <c r="AN21" s="473"/>
      <c r="AO21" s="473"/>
    </row>
    <row r="22" spans="1:41" ht="10.5" customHeight="1">
      <c r="A22" s="37"/>
      <c r="B22" s="659"/>
      <c r="C22" s="659"/>
      <c r="D22" s="659"/>
      <c r="E22" s="659"/>
      <c r="F22" s="659"/>
      <c r="G22" s="659"/>
      <c r="H22" s="659"/>
      <c r="I22" s="659"/>
      <c r="J22" s="659"/>
      <c r="K22" s="659"/>
      <c r="L22" s="659"/>
      <c r="M22" s="659"/>
      <c r="N22" s="659"/>
      <c r="O22" s="659"/>
      <c r="P22" s="659"/>
      <c r="Q22" s="659"/>
      <c r="R22" s="659"/>
      <c r="S22" s="659"/>
      <c r="T22" s="659"/>
      <c r="U22" s="659"/>
      <c r="V22" s="7"/>
      <c r="W22" s="19" t="s">
        <v>2</v>
      </c>
      <c r="X22" s="663"/>
      <c r="Y22" s="664"/>
      <c r="Z22" s="664"/>
      <c r="AA22" s="664"/>
      <c r="AB22" s="664"/>
      <c r="AC22" s="665"/>
      <c r="AE22" s="457"/>
      <c r="AF22" s="457"/>
      <c r="AG22" s="457"/>
      <c r="AH22" s="457"/>
      <c r="AI22" s="473"/>
      <c r="AJ22" s="473"/>
      <c r="AK22" s="473"/>
      <c r="AL22" s="473"/>
      <c r="AM22" s="473"/>
      <c r="AN22" s="473"/>
      <c r="AO22" s="473"/>
    </row>
    <row r="23" spans="1:41" ht="10.5" customHeight="1">
      <c r="A23" s="37"/>
      <c r="B23" s="659"/>
      <c r="C23" s="659"/>
      <c r="D23" s="659"/>
      <c r="E23" s="659"/>
      <c r="F23" s="659"/>
      <c r="G23" s="659"/>
      <c r="H23" s="659"/>
      <c r="I23" s="659"/>
      <c r="J23" s="659"/>
      <c r="K23" s="659"/>
      <c r="L23" s="659"/>
      <c r="M23" s="659"/>
      <c r="N23" s="659"/>
      <c r="O23" s="659"/>
      <c r="P23" s="659"/>
      <c r="Q23" s="659"/>
      <c r="R23" s="659"/>
      <c r="S23" s="659"/>
      <c r="T23" s="659"/>
      <c r="U23" s="659"/>
      <c r="V23" s="7"/>
      <c r="W23" s="19" t="s">
        <v>99</v>
      </c>
      <c r="X23" s="123"/>
      <c r="Y23" s="664"/>
      <c r="Z23" s="664"/>
      <c r="AA23" s="664"/>
      <c r="AB23" s="664"/>
      <c r="AC23" s="665"/>
      <c r="AE23" s="457"/>
      <c r="AF23" s="457"/>
      <c r="AG23" s="457"/>
      <c r="AH23" s="457"/>
      <c r="AI23" s="473"/>
      <c r="AJ23" s="473"/>
      <c r="AK23" s="473"/>
      <c r="AL23" s="473"/>
      <c r="AM23" s="473"/>
      <c r="AN23" s="473"/>
      <c r="AO23" s="473"/>
    </row>
    <row r="24" spans="1:41" ht="10.5" customHeight="1">
      <c r="A24" s="37"/>
      <c r="B24" s="659"/>
      <c r="C24" s="659"/>
      <c r="D24" s="659"/>
      <c r="E24" s="659"/>
      <c r="F24" s="659"/>
      <c r="G24" s="659"/>
      <c r="H24" s="659"/>
      <c r="I24" s="659"/>
      <c r="J24" s="659"/>
      <c r="K24" s="659"/>
      <c r="L24" s="659"/>
      <c r="M24" s="659"/>
      <c r="N24" s="659"/>
      <c r="O24" s="659"/>
      <c r="P24" s="659"/>
      <c r="Q24" s="659"/>
      <c r="R24" s="659"/>
      <c r="S24" s="659"/>
      <c r="T24" s="659"/>
      <c r="U24" s="659"/>
      <c r="V24" s="7"/>
      <c r="W24" s="19" t="s">
        <v>3</v>
      </c>
      <c r="X24" s="44"/>
      <c r="Y24" s="722"/>
      <c r="Z24" s="723"/>
      <c r="AA24" s="723"/>
      <c r="AB24" s="723"/>
      <c r="AC24" s="724"/>
      <c r="AE24" s="457"/>
      <c r="AF24" s="457"/>
      <c r="AG24" s="457"/>
      <c r="AH24" s="457"/>
      <c r="AI24" s="473"/>
      <c r="AJ24" s="473"/>
      <c r="AK24" s="473"/>
      <c r="AL24" s="473"/>
      <c r="AM24" s="473"/>
      <c r="AN24" s="473"/>
      <c r="AO24" s="473"/>
    </row>
    <row r="25" spans="1:41" ht="10.5" customHeight="1">
      <c r="A25" s="37"/>
      <c r="B25" s="659"/>
      <c r="C25" s="659"/>
      <c r="D25" s="659"/>
      <c r="E25" s="659"/>
      <c r="F25" s="659"/>
      <c r="G25" s="659"/>
      <c r="H25" s="659"/>
      <c r="I25" s="659"/>
      <c r="J25" s="659"/>
      <c r="K25" s="659"/>
      <c r="L25" s="659"/>
      <c r="M25" s="659"/>
      <c r="N25" s="659"/>
      <c r="O25" s="659"/>
      <c r="P25" s="659"/>
      <c r="Q25" s="659"/>
      <c r="R25" s="659"/>
      <c r="S25" s="659"/>
      <c r="T25" s="659"/>
      <c r="U25" s="659"/>
      <c r="V25" s="7"/>
      <c r="W25" s="19" t="s">
        <v>5</v>
      </c>
      <c r="X25" s="27"/>
      <c r="Y25" s="694"/>
      <c r="Z25" s="695"/>
      <c r="AA25" s="695"/>
      <c r="AB25" s="695"/>
      <c r="AC25" s="696"/>
      <c r="AE25" s="457"/>
      <c r="AF25" s="457"/>
      <c r="AG25" s="457"/>
      <c r="AH25" s="457"/>
      <c r="AI25" s="473"/>
      <c r="AJ25" s="473"/>
      <c r="AK25" s="473"/>
      <c r="AL25" s="473"/>
      <c r="AM25" s="473"/>
      <c r="AN25" s="473"/>
      <c r="AO25" s="473"/>
    </row>
    <row r="26" spans="1:41" ht="10.5" customHeight="1">
      <c r="A26" s="37"/>
      <c r="B26" s="659"/>
      <c r="C26" s="659"/>
      <c r="D26" s="659"/>
      <c r="E26" s="659"/>
      <c r="F26" s="659"/>
      <c r="G26" s="659"/>
      <c r="H26" s="659"/>
      <c r="I26" s="659"/>
      <c r="J26" s="659"/>
      <c r="K26" s="659"/>
      <c r="L26" s="659"/>
      <c r="M26" s="659"/>
      <c r="N26" s="659"/>
      <c r="O26" s="659"/>
      <c r="P26" s="659"/>
      <c r="Q26" s="659"/>
      <c r="R26" s="659"/>
      <c r="S26" s="659"/>
      <c r="T26" s="659"/>
      <c r="U26" s="659"/>
      <c r="V26" s="7"/>
      <c r="W26" s="28" t="s">
        <v>6</v>
      </c>
      <c r="X26" s="29"/>
      <c r="Y26" s="444">
        <f>INT(AH19/60)</f>
        <v>0</v>
      </c>
      <c r="Z26" s="439" t="s">
        <v>16</v>
      </c>
      <c r="AA26" s="434">
        <f>MOD(AH19,60)</f>
        <v>0</v>
      </c>
      <c r="AB26" s="42"/>
      <c r="AC26" s="43"/>
      <c r="AE26" s="457"/>
      <c r="AF26" s="457"/>
      <c r="AG26" s="457"/>
      <c r="AH26" s="457"/>
      <c r="AI26" s="473"/>
      <c r="AJ26" s="473"/>
      <c r="AK26" s="473"/>
      <c r="AL26" s="473"/>
      <c r="AM26" s="473"/>
      <c r="AN26" s="473"/>
      <c r="AO26" s="473"/>
    </row>
    <row r="27" spans="1:41" ht="10.5" customHeight="1">
      <c r="A27" s="37"/>
      <c r="B27" s="659"/>
      <c r="C27" s="659"/>
      <c r="D27" s="659"/>
      <c r="E27" s="659"/>
      <c r="F27" s="659"/>
      <c r="G27" s="659"/>
      <c r="H27" s="659"/>
      <c r="I27" s="659"/>
      <c r="J27" s="659"/>
      <c r="K27" s="659"/>
      <c r="L27" s="659"/>
      <c r="M27" s="659"/>
      <c r="N27" s="659"/>
      <c r="O27" s="659"/>
      <c r="P27" s="659"/>
      <c r="Q27" s="659"/>
      <c r="R27" s="659"/>
      <c r="S27" s="659"/>
      <c r="T27" s="659"/>
      <c r="U27" s="659"/>
      <c r="V27" s="94"/>
      <c r="W27" s="26"/>
      <c r="X27" s="26"/>
      <c r="Y27" s="728"/>
      <c r="Z27" s="728"/>
      <c r="AA27" s="94"/>
      <c r="AB27" s="45"/>
      <c r="AC27" s="45"/>
      <c r="AE27" s="457"/>
      <c r="AF27" s="457"/>
      <c r="AG27" s="457"/>
      <c r="AH27" s="457"/>
      <c r="AI27" s="473"/>
      <c r="AJ27" s="473" t="s">
        <v>69</v>
      </c>
      <c r="AK27" s="473"/>
      <c r="AL27" s="473"/>
      <c r="AM27" s="473"/>
      <c r="AN27" s="473"/>
      <c r="AO27" s="473"/>
    </row>
    <row r="28" spans="1:41" ht="10.5" customHeight="1">
      <c r="A28" s="37"/>
      <c r="B28" s="659"/>
      <c r="C28" s="659"/>
      <c r="D28" s="659"/>
      <c r="E28" s="659"/>
      <c r="F28" s="659"/>
      <c r="G28" s="659"/>
      <c r="H28" s="659"/>
      <c r="I28" s="659"/>
      <c r="J28" s="659"/>
      <c r="K28" s="659"/>
      <c r="L28" s="659"/>
      <c r="M28" s="659"/>
      <c r="N28" s="659"/>
      <c r="O28" s="659"/>
      <c r="P28" s="659"/>
      <c r="Q28" s="659"/>
      <c r="R28" s="659"/>
      <c r="S28" s="659"/>
      <c r="T28" s="659"/>
      <c r="U28" s="659"/>
      <c r="V28" s="7"/>
      <c r="W28" s="714" t="s">
        <v>7</v>
      </c>
      <c r="X28" s="715"/>
      <c r="Y28" s="715"/>
      <c r="Z28" s="715"/>
      <c r="AA28" s="715"/>
      <c r="AB28" s="715"/>
      <c r="AC28" s="716"/>
      <c r="AE28" s="506" t="s">
        <v>113</v>
      </c>
      <c r="AF28" s="505" t="s">
        <v>119</v>
      </c>
      <c r="AG28" s="508" t="s">
        <v>120</v>
      </c>
      <c r="AH28" s="450" t="s">
        <v>34</v>
      </c>
      <c r="AI28" s="473"/>
      <c r="AJ28" s="473"/>
      <c r="AK28" s="473"/>
      <c r="AL28" s="473"/>
      <c r="AM28" s="473"/>
      <c r="AN28" s="473"/>
      <c r="AO28" s="473"/>
    </row>
    <row r="29" spans="1:41" ht="10.5" customHeight="1">
      <c r="A29" s="37"/>
      <c r="B29" s="659"/>
      <c r="C29" s="659"/>
      <c r="D29" s="659"/>
      <c r="E29" s="659"/>
      <c r="F29" s="659"/>
      <c r="G29" s="659"/>
      <c r="H29" s="659"/>
      <c r="I29" s="659"/>
      <c r="J29" s="659"/>
      <c r="K29" s="659"/>
      <c r="L29" s="659"/>
      <c r="M29" s="659"/>
      <c r="N29" s="659"/>
      <c r="O29" s="659"/>
      <c r="P29" s="659"/>
      <c r="Q29" s="659"/>
      <c r="R29" s="659"/>
      <c r="S29" s="659"/>
      <c r="T29" s="659"/>
      <c r="U29" s="659"/>
      <c r="V29" s="7"/>
      <c r="W29" s="717"/>
      <c r="X29" s="718"/>
      <c r="Y29" s="718"/>
      <c r="Z29" s="718"/>
      <c r="AA29" s="718"/>
      <c r="AB29" s="718"/>
      <c r="AC29" s="719"/>
      <c r="AE29" s="457">
        <f>COUNTIF(B10:U51,"El 3 HC")</f>
        <v>0</v>
      </c>
      <c r="AF29" s="457">
        <f>COUNTIF(B10:U51,"El 3 VC")</f>
        <v>0</v>
      </c>
      <c r="AG29" s="457">
        <f>COUNTIF(B10:U51,"El 3 PM")</f>
        <v>0</v>
      </c>
      <c r="AH29" s="457">
        <f>(SUM(AE29:AG29)*0.25*60)+AO12+AO15+AP18+AK12+AK15+AL18+AS12+AS15+AT18</f>
        <v>0</v>
      </c>
      <c r="AI29" s="473"/>
      <c r="AJ29" s="473"/>
      <c r="AK29" s="473"/>
      <c r="AL29" s="473"/>
      <c r="AM29" s="473"/>
      <c r="AN29" s="473"/>
      <c r="AO29" s="473"/>
    </row>
    <row r="30" spans="1:41" ht="10.5" customHeight="1">
      <c r="A30" s="37"/>
      <c r="B30" s="659"/>
      <c r="C30" s="659"/>
      <c r="D30" s="659"/>
      <c r="E30" s="659"/>
      <c r="F30" s="659"/>
      <c r="G30" s="659"/>
      <c r="H30" s="659"/>
      <c r="I30" s="659"/>
      <c r="J30" s="659"/>
      <c r="K30" s="659"/>
      <c r="L30" s="659"/>
      <c r="M30" s="659"/>
      <c r="N30" s="659"/>
      <c r="O30" s="659"/>
      <c r="P30" s="659"/>
      <c r="Q30" s="659"/>
      <c r="R30" s="659"/>
      <c r="S30" s="659"/>
      <c r="T30" s="659"/>
      <c r="U30" s="659"/>
      <c r="V30" s="7"/>
      <c r="W30" s="18" t="s">
        <v>1</v>
      </c>
      <c r="X30" s="725"/>
      <c r="Y30" s="726"/>
      <c r="Z30" s="726"/>
      <c r="AA30" s="726"/>
      <c r="AB30" s="726"/>
      <c r="AC30" s="727"/>
      <c r="AE30" s="457"/>
      <c r="AF30" s="457"/>
      <c r="AG30" s="457"/>
      <c r="AH30" s="457"/>
      <c r="AI30" s="473"/>
      <c r="AJ30" s="473"/>
      <c r="AK30" s="473"/>
      <c r="AL30" s="473"/>
      <c r="AM30" s="473"/>
      <c r="AN30" s="473"/>
      <c r="AO30" s="473"/>
    </row>
    <row r="31" spans="1:41" ht="10.5" customHeight="1">
      <c r="A31" s="37"/>
      <c r="B31" s="659"/>
      <c r="C31" s="659"/>
      <c r="D31" s="659"/>
      <c r="E31" s="659"/>
      <c r="F31" s="659"/>
      <c r="G31" s="659"/>
      <c r="H31" s="659"/>
      <c r="I31" s="659"/>
      <c r="J31" s="659"/>
      <c r="K31" s="659"/>
      <c r="L31" s="659"/>
      <c r="M31" s="659"/>
      <c r="N31" s="659"/>
      <c r="O31" s="659"/>
      <c r="P31" s="659"/>
      <c r="Q31" s="659"/>
      <c r="R31" s="659"/>
      <c r="S31" s="659"/>
      <c r="T31" s="659"/>
      <c r="U31" s="659"/>
      <c r="V31" s="7"/>
      <c r="W31" s="438" t="s">
        <v>0</v>
      </c>
      <c r="X31" s="720"/>
      <c r="Y31" s="720"/>
      <c r="Z31" s="720"/>
      <c r="AA31" s="720"/>
      <c r="AB31" s="720"/>
      <c r="AC31" s="721"/>
      <c r="AE31" s="457"/>
      <c r="AF31" s="457"/>
      <c r="AG31" s="457"/>
      <c r="AH31" s="457"/>
      <c r="AI31" s="473"/>
      <c r="AJ31" s="473"/>
      <c r="AK31" s="473"/>
      <c r="AL31" s="473"/>
      <c r="AM31" s="473"/>
      <c r="AN31" s="473"/>
      <c r="AO31" s="473"/>
    </row>
    <row r="32" spans="1:41" ht="10.5" customHeight="1">
      <c r="A32" s="37"/>
      <c r="B32" s="659"/>
      <c r="C32" s="659"/>
      <c r="D32" s="659"/>
      <c r="E32" s="659"/>
      <c r="F32" s="659"/>
      <c r="G32" s="659"/>
      <c r="H32" s="659"/>
      <c r="I32" s="659"/>
      <c r="J32" s="659"/>
      <c r="K32" s="659"/>
      <c r="L32" s="659"/>
      <c r="M32" s="659"/>
      <c r="N32" s="659"/>
      <c r="O32" s="659"/>
      <c r="P32" s="659"/>
      <c r="Q32" s="659"/>
      <c r="R32" s="659"/>
      <c r="S32" s="659"/>
      <c r="T32" s="659"/>
      <c r="U32" s="659"/>
      <c r="V32" s="7"/>
      <c r="W32" s="19" t="s">
        <v>2</v>
      </c>
      <c r="X32" s="730"/>
      <c r="Y32" s="731"/>
      <c r="Z32" s="731"/>
      <c r="AA32" s="731"/>
      <c r="AB32" s="731"/>
      <c r="AC32" s="732"/>
      <c r="AE32" s="457">
        <f>(SUM(AE29+AE19+AE9)*0.25*60)+AI19</f>
        <v>0</v>
      </c>
      <c r="AF32" s="457">
        <f>(SUM(AF29+AF19+AF9)*0.25*60)+AM19</f>
        <v>0</v>
      </c>
      <c r="AG32" s="457">
        <f>(SUM(AG29+AG19+AG9)*0.25*60)+AQ19</f>
        <v>0</v>
      </c>
      <c r="AH32" s="457"/>
      <c r="AI32" s="473"/>
      <c r="AJ32" s="473"/>
      <c r="AK32" s="473"/>
      <c r="AL32" s="473"/>
      <c r="AM32" s="473"/>
      <c r="AN32" s="473"/>
      <c r="AO32" s="473"/>
    </row>
    <row r="33" spans="1:34" ht="10.5" customHeight="1">
      <c r="A33" s="37"/>
      <c r="B33" s="659"/>
      <c r="C33" s="659"/>
      <c r="D33" s="659"/>
      <c r="E33" s="659"/>
      <c r="F33" s="659"/>
      <c r="G33" s="659"/>
      <c r="H33" s="659"/>
      <c r="I33" s="659"/>
      <c r="J33" s="659"/>
      <c r="K33" s="659"/>
      <c r="L33" s="659"/>
      <c r="M33" s="659"/>
      <c r="N33" s="659"/>
      <c r="O33" s="659"/>
      <c r="P33" s="659"/>
      <c r="Q33" s="659"/>
      <c r="R33" s="659"/>
      <c r="S33" s="659"/>
      <c r="T33" s="659"/>
      <c r="U33" s="659"/>
      <c r="V33" s="7"/>
      <c r="W33" s="19" t="s">
        <v>99</v>
      </c>
      <c r="X33" s="123"/>
      <c r="Y33" s="664"/>
      <c r="Z33" s="664"/>
      <c r="AA33" s="664"/>
      <c r="AB33" s="664"/>
      <c r="AC33" s="665"/>
      <c r="AG33" s="45"/>
      <c r="AH33" s="45"/>
    </row>
    <row r="34" spans="1:34" ht="10.5" customHeight="1">
      <c r="A34" s="37"/>
      <c r="B34" s="659"/>
      <c r="C34" s="659"/>
      <c r="D34" s="659"/>
      <c r="E34" s="659"/>
      <c r="F34" s="659"/>
      <c r="G34" s="659"/>
      <c r="H34" s="659"/>
      <c r="I34" s="659"/>
      <c r="J34" s="659"/>
      <c r="K34" s="659"/>
      <c r="L34" s="659"/>
      <c r="M34" s="659"/>
      <c r="N34" s="659"/>
      <c r="O34" s="659"/>
      <c r="P34" s="659"/>
      <c r="Q34" s="659"/>
      <c r="R34" s="659"/>
      <c r="S34" s="659"/>
      <c r="T34" s="659"/>
      <c r="U34" s="659"/>
      <c r="V34" s="7"/>
      <c r="W34" s="19" t="s">
        <v>3</v>
      </c>
      <c r="X34" s="44"/>
      <c r="Y34" s="722"/>
      <c r="Z34" s="723"/>
      <c r="AA34" s="723"/>
      <c r="AB34" s="723"/>
      <c r="AC34" s="724"/>
      <c r="AG34" s="45"/>
      <c r="AH34" s="45"/>
    </row>
    <row r="35" spans="1:34" ht="10.5" customHeight="1">
      <c r="A35" s="37"/>
      <c r="B35" s="659"/>
      <c r="C35" s="659"/>
      <c r="D35" s="659"/>
      <c r="E35" s="659"/>
      <c r="F35" s="659"/>
      <c r="G35" s="659"/>
      <c r="H35" s="659"/>
      <c r="I35" s="659"/>
      <c r="J35" s="659"/>
      <c r="K35" s="659"/>
      <c r="L35" s="659"/>
      <c r="M35" s="659"/>
      <c r="N35" s="659"/>
      <c r="O35" s="659"/>
      <c r="P35" s="659"/>
      <c r="Q35" s="659"/>
      <c r="R35" s="659"/>
      <c r="S35" s="659"/>
      <c r="T35" s="659"/>
      <c r="U35" s="659"/>
      <c r="V35" s="7"/>
      <c r="W35" s="19" t="s">
        <v>5</v>
      </c>
      <c r="X35" s="27"/>
      <c r="Y35" s="694"/>
      <c r="Z35" s="695"/>
      <c r="AA35" s="695"/>
      <c r="AB35" s="695"/>
      <c r="AC35" s="696"/>
      <c r="AG35" s="45"/>
      <c r="AH35" s="45"/>
    </row>
    <row r="36" spans="1:29" ht="10.5" customHeight="1">
      <c r="A36" s="37"/>
      <c r="B36" s="659"/>
      <c r="C36" s="659"/>
      <c r="D36" s="659"/>
      <c r="E36" s="659"/>
      <c r="F36" s="659"/>
      <c r="G36" s="659"/>
      <c r="H36" s="659"/>
      <c r="I36" s="659"/>
      <c r="J36" s="659"/>
      <c r="K36" s="659"/>
      <c r="L36" s="659"/>
      <c r="M36" s="659"/>
      <c r="N36" s="659"/>
      <c r="O36" s="659"/>
      <c r="P36" s="659"/>
      <c r="Q36" s="659"/>
      <c r="R36" s="659"/>
      <c r="S36" s="659"/>
      <c r="T36" s="659"/>
      <c r="U36" s="659"/>
      <c r="V36" s="7"/>
      <c r="W36" s="734" t="s">
        <v>6</v>
      </c>
      <c r="X36" s="735"/>
      <c r="Y36" s="445">
        <f>INT(AH29/60)</f>
        <v>0</v>
      </c>
      <c r="Z36" s="439" t="s">
        <v>16</v>
      </c>
      <c r="AA36" s="434">
        <f>MOD(AH29,60)</f>
        <v>0</v>
      </c>
      <c r="AB36" s="42"/>
      <c r="AC36" s="43"/>
    </row>
    <row r="37" spans="1:34" ht="10.5" customHeight="1">
      <c r="A37" s="37"/>
      <c r="B37" s="659"/>
      <c r="C37" s="659"/>
      <c r="D37" s="659"/>
      <c r="E37" s="659"/>
      <c r="F37" s="659"/>
      <c r="G37" s="659"/>
      <c r="H37" s="659"/>
      <c r="I37" s="659"/>
      <c r="J37" s="659"/>
      <c r="K37" s="659"/>
      <c r="L37" s="659"/>
      <c r="M37" s="659"/>
      <c r="N37" s="659"/>
      <c r="O37" s="659"/>
      <c r="P37" s="659"/>
      <c r="Q37" s="659"/>
      <c r="R37" s="659"/>
      <c r="S37" s="659"/>
      <c r="T37" s="659"/>
      <c r="U37" s="659"/>
      <c r="V37" s="94"/>
      <c r="W37" s="404" t="s">
        <v>100</v>
      </c>
      <c r="X37" s="102"/>
      <c r="Y37" s="102"/>
      <c r="Z37" s="100"/>
      <c r="AA37" s="94"/>
      <c r="AB37" s="45"/>
      <c r="AC37" s="45"/>
      <c r="AE37" s="81"/>
      <c r="AF37" s="81"/>
      <c r="AG37" s="449"/>
      <c r="AH37" s="449"/>
    </row>
    <row r="38" spans="1:34" ht="10.5" customHeight="1">
      <c r="A38" s="37"/>
      <c r="B38" s="659"/>
      <c r="C38" s="659"/>
      <c r="D38" s="659"/>
      <c r="E38" s="659"/>
      <c r="F38" s="659"/>
      <c r="G38" s="659"/>
      <c r="H38" s="659"/>
      <c r="I38" s="659"/>
      <c r="J38" s="659"/>
      <c r="K38" s="659"/>
      <c r="L38" s="659"/>
      <c r="M38" s="659"/>
      <c r="N38" s="659"/>
      <c r="O38" s="659"/>
      <c r="P38" s="659"/>
      <c r="Q38" s="659"/>
      <c r="R38" s="659"/>
      <c r="S38" s="659"/>
      <c r="T38" s="659"/>
      <c r="U38" s="659"/>
      <c r="V38" s="94"/>
      <c r="W38" s="103"/>
      <c r="X38" s="103"/>
      <c r="Y38" s="103"/>
      <c r="Z38" s="103"/>
      <c r="AA38" s="103"/>
      <c r="AB38" s="104"/>
      <c r="AC38" s="104"/>
      <c r="AE38" s="81"/>
      <c r="AF38" s="81"/>
      <c r="AG38" s="449"/>
      <c r="AH38" s="449"/>
    </row>
    <row r="39" spans="1:34" ht="10.5" customHeight="1">
      <c r="A39" s="37"/>
      <c r="B39" s="659"/>
      <c r="C39" s="659"/>
      <c r="D39" s="659"/>
      <c r="E39" s="659"/>
      <c r="F39" s="659"/>
      <c r="G39" s="659"/>
      <c r="H39" s="659"/>
      <c r="I39" s="659"/>
      <c r="J39" s="659"/>
      <c r="K39" s="659"/>
      <c r="L39" s="659"/>
      <c r="M39" s="659"/>
      <c r="N39" s="659"/>
      <c r="O39" s="659"/>
      <c r="P39" s="659"/>
      <c r="Q39" s="659"/>
      <c r="R39" s="659"/>
      <c r="S39" s="659"/>
      <c r="T39" s="659"/>
      <c r="U39" s="659"/>
      <c r="V39" s="7"/>
      <c r="W39" s="737" t="s">
        <v>106</v>
      </c>
      <c r="X39" s="737"/>
      <c r="Y39" s="737"/>
      <c r="Z39" s="737"/>
      <c r="AA39" s="737"/>
      <c r="AB39" s="733">
        <f>INT(AE32/60)</f>
        <v>0</v>
      </c>
      <c r="AC39" s="733" t="s">
        <v>16</v>
      </c>
      <c r="AD39" s="729">
        <f>MOD(AE32,60)</f>
        <v>0</v>
      </c>
      <c r="AE39" s="81"/>
      <c r="AF39" s="81"/>
      <c r="AG39" s="449"/>
      <c r="AH39" s="449"/>
    </row>
    <row r="40" spans="1:34" ht="10.5" customHeight="1">
      <c r="A40" s="37"/>
      <c r="B40" s="659"/>
      <c r="C40" s="659"/>
      <c r="D40" s="659"/>
      <c r="E40" s="659"/>
      <c r="F40" s="659"/>
      <c r="G40" s="659"/>
      <c r="H40" s="659"/>
      <c r="I40" s="659"/>
      <c r="J40" s="659"/>
      <c r="K40" s="659"/>
      <c r="L40" s="659"/>
      <c r="M40" s="659"/>
      <c r="N40" s="659"/>
      <c r="O40" s="659"/>
      <c r="P40" s="659"/>
      <c r="Q40" s="659"/>
      <c r="R40" s="659"/>
      <c r="S40" s="659"/>
      <c r="T40" s="659"/>
      <c r="U40" s="659"/>
      <c r="V40" s="7"/>
      <c r="W40" s="737"/>
      <c r="X40" s="737"/>
      <c r="Y40" s="737"/>
      <c r="Z40" s="737"/>
      <c r="AA40" s="737"/>
      <c r="AB40" s="733"/>
      <c r="AC40" s="733"/>
      <c r="AD40" s="729"/>
      <c r="AE40" s="81"/>
      <c r="AF40" s="81"/>
      <c r="AG40" s="449"/>
      <c r="AH40" s="449" t="s">
        <v>36</v>
      </c>
    </row>
    <row r="41" spans="1:30" ht="10.5" customHeight="1">
      <c r="A41" s="37"/>
      <c r="B41" s="659"/>
      <c r="C41" s="659"/>
      <c r="D41" s="659"/>
      <c r="E41" s="659"/>
      <c r="F41" s="659"/>
      <c r="G41" s="659"/>
      <c r="H41" s="659"/>
      <c r="I41" s="659"/>
      <c r="J41" s="659"/>
      <c r="K41" s="659"/>
      <c r="L41" s="659"/>
      <c r="M41" s="659"/>
      <c r="N41" s="659"/>
      <c r="O41" s="659"/>
      <c r="P41" s="659"/>
      <c r="Q41" s="659"/>
      <c r="R41" s="659"/>
      <c r="S41" s="659"/>
      <c r="T41" s="659"/>
      <c r="U41" s="659"/>
      <c r="V41" s="7"/>
      <c r="W41" s="742" t="s">
        <v>107</v>
      </c>
      <c r="X41" s="742"/>
      <c r="Y41" s="742"/>
      <c r="Z41" s="742"/>
      <c r="AA41" s="742"/>
      <c r="AB41" s="733">
        <f>INT(AF32/60)</f>
        <v>0</v>
      </c>
      <c r="AC41" s="733" t="s">
        <v>16</v>
      </c>
      <c r="AD41" s="729">
        <f>MOD(AF32,60)</f>
        <v>0</v>
      </c>
    </row>
    <row r="42" spans="1:40" ht="10.5" customHeight="1">
      <c r="A42" s="37"/>
      <c r="B42" s="659"/>
      <c r="C42" s="659"/>
      <c r="D42" s="659"/>
      <c r="E42" s="659"/>
      <c r="F42" s="659"/>
      <c r="G42" s="659"/>
      <c r="H42" s="659"/>
      <c r="I42" s="659"/>
      <c r="J42" s="659"/>
      <c r="K42" s="659"/>
      <c r="L42" s="659"/>
      <c r="M42" s="659"/>
      <c r="N42" s="659"/>
      <c r="O42" s="659"/>
      <c r="P42" s="659"/>
      <c r="Q42" s="659"/>
      <c r="R42" s="659"/>
      <c r="S42" s="659"/>
      <c r="T42" s="659"/>
      <c r="U42" s="659"/>
      <c r="V42" s="7"/>
      <c r="W42" s="742"/>
      <c r="X42" s="742"/>
      <c r="Y42" s="742"/>
      <c r="Z42" s="742"/>
      <c r="AA42" s="742"/>
      <c r="AB42" s="733"/>
      <c r="AC42" s="733"/>
      <c r="AD42" s="729"/>
      <c r="AH42" s="503" t="s">
        <v>94</v>
      </c>
      <c r="AI42" s="503" t="s">
        <v>104</v>
      </c>
      <c r="AJ42" s="503" t="s">
        <v>103</v>
      </c>
      <c r="AK42" s="503" t="s">
        <v>111</v>
      </c>
      <c r="AL42" s="510" t="s">
        <v>146</v>
      </c>
      <c r="AM42" s="511" t="s">
        <v>147</v>
      </c>
      <c r="AN42" s="511" t="s">
        <v>148</v>
      </c>
    </row>
    <row r="43" spans="1:58" s="5" customFormat="1" ht="10.5" customHeight="1">
      <c r="A43" s="38"/>
      <c r="B43" s="659"/>
      <c r="C43" s="659"/>
      <c r="D43" s="659"/>
      <c r="E43" s="659"/>
      <c r="F43" s="659"/>
      <c r="G43" s="659"/>
      <c r="H43" s="659"/>
      <c r="I43" s="659"/>
      <c r="J43" s="659"/>
      <c r="K43" s="659"/>
      <c r="L43" s="659"/>
      <c r="M43" s="659"/>
      <c r="N43" s="659"/>
      <c r="O43" s="659"/>
      <c r="P43" s="659"/>
      <c r="Q43" s="659"/>
      <c r="R43" s="659"/>
      <c r="S43" s="659"/>
      <c r="T43" s="659"/>
      <c r="U43" s="659"/>
      <c r="V43" s="9"/>
      <c r="W43" s="738" t="s">
        <v>108</v>
      </c>
      <c r="X43" s="739"/>
      <c r="Y43" s="739"/>
      <c r="Z43" s="739"/>
      <c r="AA43" s="739"/>
      <c r="AB43" s="733">
        <f>INT(AG32/60)</f>
        <v>0</v>
      </c>
      <c r="AC43" s="733" t="s">
        <v>16</v>
      </c>
      <c r="AD43" s="729">
        <f>MOD(AG32,60)</f>
        <v>0</v>
      </c>
      <c r="AE43" s="474"/>
      <c r="AF43" s="474"/>
      <c r="AG43" s="474"/>
      <c r="AH43" s="504">
        <f>COUNTIF(B10:U51,"Ecole")</f>
        <v>0</v>
      </c>
      <c r="AI43" s="504">
        <f>COUNTIF(B10:U51,"DGEE")</f>
        <v>0</v>
      </c>
      <c r="AJ43" s="504">
        <f>COUNTIF(B10:U51,"Circo")</f>
        <v>0</v>
      </c>
      <c r="AK43" s="509">
        <f>COUNTIF(B10:U51,"Etabt")</f>
        <v>0</v>
      </c>
      <c r="AL43" s="509">
        <f>COUNTIF(B10:U51,"CTES")</f>
        <v>0</v>
      </c>
      <c r="AM43" s="509">
        <f>COUNTIF(B10:U51,"CIR12")</f>
        <v>0</v>
      </c>
      <c r="AN43" s="509">
        <f>COUNTIF(B10:U51,"CSHS")</f>
        <v>0</v>
      </c>
      <c r="AO43" s="447"/>
      <c r="AP43" s="447"/>
      <c r="AQ43" s="447"/>
      <c r="AR43" s="447"/>
      <c r="AS43" s="447"/>
      <c r="AT43" s="447"/>
      <c r="AU43" s="447"/>
      <c r="AV43" s="447"/>
      <c r="AW43" s="447"/>
      <c r="AX43" s="447"/>
      <c r="AY43" s="447"/>
      <c r="AZ43" s="447"/>
      <c r="BA43" s="447"/>
      <c r="BB43" s="447"/>
      <c r="BC43" s="447"/>
      <c r="BD43" s="447"/>
      <c r="BE43" s="448"/>
      <c r="BF43" s="64"/>
    </row>
    <row r="44" spans="1:36" ht="10.5" customHeight="1">
      <c r="A44" s="37"/>
      <c r="B44" s="659"/>
      <c r="C44" s="659"/>
      <c r="D44" s="659"/>
      <c r="E44" s="659"/>
      <c r="F44" s="659"/>
      <c r="G44" s="659"/>
      <c r="H44" s="659"/>
      <c r="I44" s="659"/>
      <c r="J44" s="659"/>
      <c r="K44" s="659"/>
      <c r="L44" s="659"/>
      <c r="M44" s="659"/>
      <c r="N44" s="659"/>
      <c r="O44" s="659"/>
      <c r="P44" s="659"/>
      <c r="Q44" s="659"/>
      <c r="R44" s="659"/>
      <c r="S44" s="659"/>
      <c r="T44" s="659"/>
      <c r="U44" s="659"/>
      <c r="V44" s="7"/>
      <c r="W44" s="739"/>
      <c r="X44" s="739"/>
      <c r="Y44" s="739"/>
      <c r="Z44" s="739"/>
      <c r="AA44" s="739"/>
      <c r="AB44" s="733"/>
      <c r="AC44" s="733"/>
      <c r="AD44" s="729"/>
      <c r="AH44" s="473">
        <f>SUM(AH43:AN43)</f>
        <v>0</v>
      </c>
      <c r="AI44" s="473"/>
      <c r="AJ44" s="473"/>
    </row>
    <row r="45" spans="1:32" ht="10.5" customHeight="1">
      <c r="A45" s="37"/>
      <c r="B45" s="659"/>
      <c r="C45" s="659"/>
      <c r="D45" s="659"/>
      <c r="E45" s="659"/>
      <c r="F45" s="659"/>
      <c r="G45" s="659"/>
      <c r="H45" s="659"/>
      <c r="I45" s="659"/>
      <c r="J45" s="659"/>
      <c r="K45" s="659"/>
      <c r="L45" s="659"/>
      <c r="M45" s="659"/>
      <c r="N45" s="659"/>
      <c r="O45" s="659"/>
      <c r="P45" s="659"/>
      <c r="Q45" s="659"/>
      <c r="R45" s="659"/>
      <c r="S45" s="659"/>
      <c r="T45" s="659"/>
      <c r="U45" s="659"/>
      <c r="V45" s="7"/>
      <c r="W45" s="741" t="s">
        <v>109</v>
      </c>
      <c r="X45" s="741"/>
      <c r="Y45" s="741"/>
      <c r="Z45" s="741"/>
      <c r="AA45" s="741"/>
      <c r="AB45" s="733">
        <f>INT(AF45/60)</f>
        <v>0</v>
      </c>
      <c r="AC45" s="733" t="s">
        <v>16</v>
      </c>
      <c r="AD45" s="729">
        <f>MOD(AF45,60)</f>
        <v>0</v>
      </c>
      <c r="AE45" s="45" t="s">
        <v>135</v>
      </c>
      <c r="AF45" s="45">
        <f>COUNTIF(B10:U51,"AVS-PM")*0.25*60</f>
        <v>0</v>
      </c>
    </row>
    <row r="46" spans="1:30" ht="10.5" customHeight="1">
      <c r="A46" s="37"/>
      <c r="B46" s="659"/>
      <c r="C46" s="659"/>
      <c r="D46" s="659"/>
      <c r="E46" s="659"/>
      <c r="F46" s="659"/>
      <c r="G46" s="659"/>
      <c r="H46" s="659"/>
      <c r="I46" s="659"/>
      <c r="J46" s="659"/>
      <c r="K46" s="659"/>
      <c r="L46" s="659"/>
      <c r="M46" s="659"/>
      <c r="N46" s="659"/>
      <c r="O46" s="659"/>
      <c r="P46" s="659"/>
      <c r="Q46" s="659"/>
      <c r="R46" s="659"/>
      <c r="S46" s="659"/>
      <c r="T46" s="659"/>
      <c r="U46" s="659"/>
      <c r="V46" s="7"/>
      <c r="W46" s="741"/>
      <c r="X46" s="741"/>
      <c r="Y46" s="741"/>
      <c r="Z46" s="741"/>
      <c r="AA46" s="741"/>
      <c r="AB46" s="733"/>
      <c r="AC46" s="733"/>
      <c r="AD46" s="729"/>
    </row>
    <row r="47" spans="1:32" ht="10.5" customHeight="1">
      <c r="A47" s="17"/>
      <c r="B47" s="659"/>
      <c r="C47" s="659"/>
      <c r="D47" s="659"/>
      <c r="E47" s="659"/>
      <c r="F47" s="740"/>
      <c r="G47" s="740"/>
      <c r="H47" s="740"/>
      <c r="I47" s="740"/>
      <c r="J47" s="659"/>
      <c r="K47" s="659"/>
      <c r="L47" s="659"/>
      <c r="M47" s="659"/>
      <c r="N47" s="659"/>
      <c r="O47" s="659"/>
      <c r="P47" s="659"/>
      <c r="Q47" s="659"/>
      <c r="R47" s="659"/>
      <c r="S47" s="659"/>
      <c r="T47" s="659"/>
      <c r="U47" s="659"/>
      <c r="V47" s="7"/>
      <c r="W47" s="748" t="s">
        <v>149</v>
      </c>
      <c r="X47" s="748"/>
      <c r="Y47" s="748"/>
      <c r="Z47" s="748"/>
      <c r="AA47" s="748"/>
      <c r="AB47" s="733">
        <f>INT(AF47/60)</f>
        <v>0</v>
      </c>
      <c r="AC47" s="733" t="s">
        <v>16</v>
      </c>
      <c r="AD47" s="729">
        <f>MOD(AF47,60)</f>
        <v>0</v>
      </c>
      <c r="AE47" s="45" t="s">
        <v>36</v>
      </c>
      <c r="AF47" s="45">
        <f>AH44*0.25*60</f>
        <v>0</v>
      </c>
    </row>
    <row r="48" spans="1:30" ht="10.5" customHeight="1">
      <c r="A48" s="17"/>
      <c r="B48" s="659"/>
      <c r="C48" s="659"/>
      <c r="D48" s="659"/>
      <c r="E48" s="659"/>
      <c r="F48" s="740"/>
      <c r="G48" s="740"/>
      <c r="H48" s="740"/>
      <c r="I48" s="740"/>
      <c r="J48" s="659"/>
      <c r="K48" s="659"/>
      <c r="L48" s="659"/>
      <c r="M48" s="659"/>
      <c r="N48" s="659"/>
      <c r="O48" s="659"/>
      <c r="P48" s="659"/>
      <c r="Q48" s="659"/>
      <c r="R48" s="659"/>
      <c r="S48" s="659"/>
      <c r="T48" s="659"/>
      <c r="U48" s="659"/>
      <c r="V48" s="7"/>
      <c r="W48" s="748"/>
      <c r="X48" s="748"/>
      <c r="Y48" s="748"/>
      <c r="Z48" s="748"/>
      <c r="AA48" s="748"/>
      <c r="AB48" s="733"/>
      <c r="AC48" s="733"/>
      <c r="AD48" s="729"/>
    </row>
    <row r="49" spans="1:30" ht="10.5" customHeight="1">
      <c r="A49" s="17"/>
      <c r="B49" s="659"/>
      <c r="C49" s="659"/>
      <c r="D49" s="659"/>
      <c r="E49" s="659"/>
      <c r="F49" s="740"/>
      <c r="G49" s="740"/>
      <c r="H49" s="740"/>
      <c r="I49" s="740"/>
      <c r="J49" s="659"/>
      <c r="K49" s="659"/>
      <c r="L49" s="659"/>
      <c r="M49" s="659"/>
      <c r="N49" s="659"/>
      <c r="O49" s="659"/>
      <c r="P49" s="659"/>
      <c r="Q49" s="659"/>
      <c r="R49" s="659"/>
      <c r="S49" s="659"/>
      <c r="T49" s="659"/>
      <c r="U49" s="659"/>
      <c r="V49" s="7"/>
      <c r="W49" s="747" t="s">
        <v>110</v>
      </c>
      <c r="X49" s="747"/>
      <c r="Y49" s="747"/>
      <c r="Z49" s="747"/>
      <c r="AA49" s="747"/>
      <c r="AB49" s="733">
        <f>INT(AF51/60)</f>
        <v>0</v>
      </c>
      <c r="AC49" s="733" t="s">
        <v>16</v>
      </c>
      <c r="AD49" s="729">
        <f>MOD(AF51,60)</f>
        <v>0</v>
      </c>
    </row>
    <row r="50" spans="1:30" ht="10.5" customHeight="1">
      <c r="A50" s="17"/>
      <c r="B50" s="659"/>
      <c r="C50" s="659"/>
      <c r="D50" s="659"/>
      <c r="E50" s="659"/>
      <c r="F50" s="740"/>
      <c r="G50" s="740"/>
      <c r="H50" s="740"/>
      <c r="I50" s="740"/>
      <c r="J50" s="659"/>
      <c r="K50" s="659"/>
      <c r="L50" s="659"/>
      <c r="M50" s="659"/>
      <c r="N50" s="659"/>
      <c r="O50" s="659"/>
      <c r="P50" s="659"/>
      <c r="Q50" s="659"/>
      <c r="R50" s="659"/>
      <c r="S50" s="659"/>
      <c r="T50" s="659"/>
      <c r="U50" s="659"/>
      <c r="V50" s="7"/>
      <c r="W50" s="747"/>
      <c r="X50" s="747"/>
      <c r="Y50" s="747"/>
      <c r="Z50" s="747"/>
      <c r="AA50" s="747"/>
      <c r="AB50" s="733"/>
      <c r="AC50" s="733"/>
      <c r="AD50" s="729"/>
    </row>
    <row r="51" spans="1:32" ht="10.5" customHeight="1">
      <c r="A51" s="17"/>
      <c r="B51" s="659"/>
      <c r="C51" s="659"/>
      <c r="D51" s="659"/>
      <c r="E51" s="659"/>
      <c r="F51" s="740"/>
      <c r="G51" s="740"/>
      <c r="H51" s="740"/>
      <c r="I51" s="740"/>
      <c r="J51" s="659"/>
      <c r="K51" s="659"/>
      <c r="L51" s="659"/>
      <c r="M51" s="659"/>
      <c r="N51" s="659"/>
      <c r="O51" s="659"/>
      <c r="P51" s="659"/>
      <c r="Q51" s="659"/>
      <c r="R51" s="659"/>
      <c r="S51" s="659"/>
      <c r="T51" s="659"/>
      <c r="U51" s="659"/>
      <c r="V51" s="7"/>
      <c r="W51" s="53"/>
      <c r="X51" s="53"/>
      <c r="Y51" s="53"/>
      <c r="Z51" s="53"/>
      <c r="AA51" s="53"/>
      <c r="AB51" s="733"/>
      <c r="AC51" s="733"/>
      <c r="AD51" s="729"/>
      <c r="AE51" s="45" t="s">
        <v>134</v>
      </c>
      <c r="AF51" s="45">
        <f>COUNTIF(B10:U51,"AVS-DEP")*0.25*60</f>
        <v>0</v>
      </c>
    </row>
    <row r="52" spans="1:30" ht="10.5" customHeight="1">
      <c r="A52" s="8"/>
      <c r="B52" s="433">
        <f>INT(B53/60)</f>
        <v>0</v>
      </c>
      <c r="C52" s="434" t="s">
        <v>16</v>
      </c>
      <c r="D52" s="743">
        <f>MOD(B53,60)</f>
        <v>0</v>
      </c>
      <c r="E52" s="744"/>
      <c r="F52" s="435">
        <f>INT(F53/60)</f>
        <v>0</v>
      </c>
      <c r="G52" s="434" t="s">
        <v>16</v>
      </c>
      <c r="H52" s="743">
        <f>MOD(F53,60)</f>
        <v>0</v>
      </c>
      <c r="I52" s="744"/>
      <c r="J52" s="436">
        <f>INT(J53/60)</f>
        <v>0</v>
      </c>
      <c r="K52" s="437" t="s">
        <v>16</v>
      </c>
      <c r="L52" s="745">
        <f>MOD(J53,60)</f>
        <v>0</v>
      </c>
      <c r="M52" s="746"/>
      <c r="N52" s="435">
        <f>INT(N53/60)</f>
        <v>0</v>
      </c>
      <c r="O52" s="434" t="s">
        <v>16</v>
      </c>
      <c r="P52" s="743">
        <f>MOD(N53,60)</f>
        <v>0</v>
      </c>
      <c r="Q52" s="744"/>
      <c r="R52" s="435">
        <f>INT(R53/60)</f>
        <v>0</v>
      </c>
      <c r="S52" s="434" t="s">
        <v>16</v>
      </c>
      <c r="T52" s="743">
        <f>MOD(R53,60)</f>
        <v>0</v>
      </c>
      <c r="U52" s="744"/>
      <c r="V52" s="7"/>
      <c r="W52" s="54" t="s">
        <v>38</v>
      </c>
      <c r="X52" s="56"/>
      <c r="Y52" s="54">
        <f>INT(AE3/60)</f>
        <v>0</v>
      </c>
      <c r="Z52" s="54" t="s">
        <v>16</v>
      </c>
      <c r="AA52" s="55">
        <f>MOD(AE3,60)</f>
        <v>0</v>
      </c>
      <c r="AB52" s="733"/>
      <c r="AC52" s="733"/>
      <c r="AD52" s="729"/>
    </row>
    <row r="53" spans="1:83" s="36" customFormat="1" ht="12.75" customHeight="1">
      <c r="A53" s="32"/>
      <c r="B53" s="20">
        <f>COUNTA(B10:E51)*0.25*60</f>
        <v>0</v>
      </c>
      <c r="C53" s="20"/>
      <c r="D53" s="20"/>
      <c r="E53" s="21"/>
      <c r="F53" s="20">
        <f>COUNTA(F10:I51)*0.25*60</f>
        <v>0</v>
      </c>
      <c r="G53" s="22"/>
      <c r="H53" s="22"/>
      <c r="I53" s="21"/>
      <c r="J53" s="20">
        <f>COUNTA(J10:M51)*0.25*60</f>
        <v>0</v>
      </c>
      <c r="K53" s="20"/>
      <c r="L53" s="20"/>
      <c r="M53" s="20"/>
      <c r="N53" s="20">
        <f>COUNTA(N10:Q51)*0.25*60</f>
        <v>0</v>
      </c>
      <c r="O53" s="20"/>
      <c r="P53" s="20"/>
      <c r="Q53" s="20"/>
      <c r="R53" s="20">
        <f>COUNTA(R10:U51)*0.25*60</f>
        <v>0</v>
      </c>
      <c r="S53" s="33"/>
      <c r="T53" s="33"/>
      <c r="U53" s="34"/>
      <c r="V53" s="35"/>
      <c r="W53" s="57"/>
      <c r="X53" s="57"/>
      <c r="Y53" s="46"/>
      <c r="Z53" s="48"/>
      <c r="AA53" s="49"/>
      <c r="AB53" s="40"/>
      <c r="AC53" s="40"/>
      <c r="AD53" s="514"/>
      <c r="AE53" s="45"/>
      <c r="AF53" s="45"/>
      <c r="AG53" s="447"/>
      <c r="AH53" s="447"/>
      <c r="AI53" s="447"/>
      <c r="AJ53" s="447"/>
      <c r="AK53" s="447"/>
      <c r="AL53" s="447"/>
      <c r="AM53" s="447"/>
      <c r="AN53" s="447"/>
      <c r="AO53" s="447"/>
      <c r="AP53" s="447"/>
      <c r="AQ53" s="447"/>
      <c r="AR53" s="447"/>
      <c r="AS53" s="447"/>
      <c r="AT53" s="447"/>
      <c r="AU53" s="447"/>
      <c r="AV53" s="447"/>
      <c r="AW53" s="447"/>
      <c r="AX53" s="447"/>
      <c r="AY53" s="447"/>
      <c r="AZ53" s="447"/>
      <c r="BA53" s="447"/>
      <c r="BB53" s="447"/>
      <c r="BC53" s="447"/>
      <c r="BD53" s="447"/>
      <c r="BE53" s="448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</row>
    <row r="54" spans="1:83" s="36" customFormat="1" ht="12.75" customHeight="1">
      <c r="A54" s="105" t="s">
        <v>67</v>
      </c>
      <c r="B54" s="33"/>
      <c r="C54" s="33"/>
      <c r="D54" s="33"/>
      <c r="E54" s="34"/>
      <c r="F54" s="33"/>
      <c r="G54" s="106"/>
      <c r="H54" s="106"/>
      <c r="I54" s="34"/>
      <c r="J54" s="33"/>
      <c r="K54" s="33"/>
      <c r="L54" s="105" t="s">
        <v>68</v>
      </c>
      <c r="M54" s="33"/>
      <c r="N54" s="33"/>
      <c r="O54" s="33"/>
      <c r="P54" s="33"/>
      <c r="Q54" s="107"/>
      <c r="R54" s="33"/>
      <c r="S54" s="107"/>
      <c r="T54" s="33"/>
      <c r="U54" s="34"/>
      <c r="V54" s="108"/>
      <c r="W54" s="108"/>
      <c r="X54" s="109" t="s">
        <v>72</v>
      </c>
      <c r="Y54" s="107"/>
      <c r="Z54" s="110"/>
      <c r="AA54" s="108"/>
      <c r="AB54" s="111"/>
      <c r="AC54" s="111"/>
      <c r="AD54" s="516"/>
      <c r="AE54" s="45"/>
      <c r="AF54" s="45"/>
      <c r="AG54" s="447"/>
      <c r="AH54" s="447"/>
      <c r="AI54" s="447"/>
      <c r="AJ54" s="447"/>
      <c r="AK54" s="447"/>
      <c r="AL54" s="447"/>
      <c r="AM54" s="447"/>
      <c r="AN54" s="447"/>
      <c r="AO54" s="447"/>
      <c r="AP54" s="447"/>
      <c r="AQ54" s="447"/>
      <c r="AR54" s="447"/>
      <c r="AS54" s="447"/>
      <c r="AT54" s="447"/>
      <c r="AU54" s="447"/>
      <c r="AV54" s="447"/>
      <c r="AW54" s="447"/>
      <c r="AX54" s="447"/>
      <c r="AY54" s="447"/>
      <c r="AZ54" s="447"/>
      <c r="BA54" s="447"/>
      <c r="BB54" s="447"/>
      <c r="BC54" s="447"/>
      <c r="BD54" s="447"/>
      <c r="BE54" s="448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</row>
    <row r="55" spans="1:30" ht="12.75">
      <c r="A55" s="15"/>
      <c r="B55" s="23"/>
      <c r="C55" s="23"/>
      <c r="D55" s="23"/>
      <c r="E55" s="23"/>
      <c r="F55" s="13"/>
      <c r="G55" s="13"/>
      <c r="H55" s="13"/>
      <c r="I55" s="13"/>
      <c r="J55" s="13"/>
      <c r="K55" s="13"/>
      <c r="L55" s="109"/>
      <c r="M55" s="13"/>
      <c r="N55" s="13"/>
      <c r="O55" s="13"/>
      <c r="P55" s="13"/>
      <c r="Q55" s="13"/>
      <c r="R55" s="13"/>
      <c r="S55" s="13"/>
      <c r="T55" s="13"/>
      <c r="U55" s="13"/>
      <c r="V55" s="10"/>
      <c r="W55" s="65"/>
      <c r="X55" s="12"/>
      <c r="Y55" s="12"/>
      <c r="Z55" s="14"/>
      <c r="AA55" s="10"/>
      <c r="AB55" s="59"/>
      <c r="AC55" s="59"/>
      <c r="AD55" s="516"/>
    </row>
    <row r="56" spans="1:30" ht="12.75">
      <c r="A56" s="58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5"/>
      <c r="N56" s="15"/>
      <c r="O56" s="15"/>
      <c r="P56" s="15"/>
      <c r="Q56" s="13"/>
      <c r="R56" s="15"/>
      <c r="S56" s="15"/>
      <c r="T56" s="15"/>
      <c r="U56" s="15"/>
      <c r="V56" s="15"/>
      <c r="W56" s="15"/>
      <c r="X56" s="15"/>
      <c r="Y56" s="15"/>
      <c r="Z56" s="11"/>
      <c r="AA56" s="10"/>
      <c r="AB56" s="59"/>
      <c r="AC56" s="59"/>
      <c r="AD56" s="516"/>
    </row>
    <row r="57" spans="1:83" s="69" customFormat="1" ht="12.75">
      <c r="A57" s="112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112"/>
      <c r="M57" s="67"/>
      <c r="N57" s="67"/>
      <c r="O57" s="67"/>
      <c r="P57" s="67"/>
      <c r="Q57" s="67"/>
      <c r="R57" s="67"/>
      <c r="S57" s="71"/>
      <c r="T57" s="71"/>
      <c r="U57" s="71"/>
      <c r="V57" s="71"/>
      <c r="W57" s="71"/>
      <c r="X57" s="71"/>
      <c r="Y57" s="71"/>
      <c r="Z57" s="66"/>
      <c r="AA57" s="67"/>
      <c r="AB57" s="68"/>
      <c r="AC57" s="68"/>
      <c r="AD57" s="517"/>
      <c r="AE57" s="475"/>
      <c r="AF57" s="475"/>
      <c r="AG57" s="476"/>
      <c r="AH57" s="476"/>
      <c r="AI57" s="476"/>
      <c r="AJ57" s="476"/>
      <c r="AK57" s="476"/>
      <c r="AL57" s="476"/>
      <c r="AM57" s="476"/>
      <c r="AN57" s="476"/>
      <c r="AO57" s="476"/>
      <c r="AP57" s="476"/>
      <c r="AQ57" s="476"/>
      <c r="AR57" s="476"/>
      <c r="AS57" s="476"/>
      <c r="AT57" s="476"/>
      <c r="AU57" s="476"/>
      <c r="AV57" s="476"/>
      <c r="AW57" s="476"/>
      <c r="AX57" s="476"/>
      <c r="AY57" s="476"/>
      <c r="AZ57" s="476"/>
      <c r="BA57" s="476"/>
      <c r="BB57" s="476"/>
      <c r="BC57" s="476"/>
      <c r="BD57" s="476"/>
      <c r="BE57" s="477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</row>
    <row r="58" spans="1:30" ht="12.75">
      <c r="A58" s="113" t="s">
        <v>40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13" t="s">
        <v>45</v>
      </c>
      <c r="M58" s="13"/>
      <c r="N58" s="13"/>
      <c r="O58" s="13"/>
      <c r="P58" s="13"/>
      <c r="Q58" s="13"/>
      <c r="R58" s="13"/>
      <c r="S58" s="15"/>
      <c r="T58" s="15"/>
      <c r="U58" s="15"/>
      <c r="V58" s="15"/>
      <c r="W58" s="15"/>
      <c r="X58" s="15"/>
      <c r="Y58" s="15"/>
      <c r="Z58" s="60"/>
      <c r="AA58" s="10"/>
      <c r="AB58" s="59"/>
      <c r="AC58" s="59"/>
      <c r="AD58" s="516"/>
    </row>
    <row r="59" spans="1:30" ht="12.75">
      <c r="A59" s="58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5"/>
      <c r="T59" s="15"/>
      <c r="U59" s="15"/>
      <c r="V59" s="15"/>
      <c r="W59" s="15"/>
      <c r="X59" s="15"/>
      <c r="Y59" s="15"/>
      <c r="Z59" s="60"/>
      <c r="AA59" s="10"/>
      <c r="AB59" s="59"/>
      <c r="AC59" s="59"/>
      <c r="AD59" s="516"/>
    </row>
    <row r="60" spans="1:30" ht="12.75">
      <c r="A60" s="58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5"/>
      <c r="T60" s="15"/>
      <c r="U60" s="15"/>
      <c r="V60" s="15"/>
      <c r="W60" s="15"/>
      <c r="X60" s="15"/>
      <c r="Y60" s="15"/>
      <c r="Z60" s="11"/>
      <c r="AA60" s="10"/>
      <c r="AB60" s="59"/>
      <c r="AC60" s="59"/>
      <c r="AD60" s="516"/>
    </row>
    <row r="61" spans="1:30" ht="12.75" customHeight="1">
      <c r="A61" s="114"/>
      <c r="B61" s="72"/>
      <c r="C61" s="72"/>
      <c r="D61" s="72"/>
      <c r="E61" s="72"/>
      <c r="F61" s="72"/>
      <c r="G61" s="73"/>
      <c r="H61" s="73"/>
      <c r="I61" s="73"/>
      <c r="J61" s="73"/>
      <c r="K61" s="73"/>
      <c r="L61" s="120"/>
      <c r="M61" s="73"/>
      <c r="N61" s="73"/>
      <c r="O61" s="73"/>
      <c r="P61" s="73"/>
      <c r="Q61" s="73"/>
      <c r="R61" s="73"/>
      <c r="S61" s="74"/>
      <c r="T61" s="73"/>
      <c r="U61" s="73"/>
      <c r="V61" s="75"/>
      <c r="W61" s="76"/>
      <c r="X61" s="121"/>
      <c r="Y61" s="76"/>
      <c r="Z61" s="77"/>
      <c r="AA61" s="75"/>
      <c r="AB61" s="78"/>
      <c r="AC61" s="78"/>
      <c r="AD61" s="516"/>
    </row>
    <row r="62" spans="1:30" ht="12.75">
      <c r="A62" s="58"/>
      <c r="B62" s="13"/>
      <c r="C62" s="13"/>
      <c r="D62" s="13"/>
      <c r="E62" s="13"/>
      <c r="F62" s="13"/>
      <c r="G62" s="65"/>
      <c r="H62" s="65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0"/>
      <c r="W62" s="12"/>
      <c r="X62" s="12"/>
      <c r="Y62" s="12"/>
      <c r="Z62" s="11"/>
      <c r="AA62" s="10"/>
      <c r="AB62" s="59"/>
      <c r="AC62" s="59"/>
      <c r="AD62" s="516"/>
    </row>
    <row r="63" spans="1:58" s="79" customFormat="1" ht="12.75">
      <c r="A63" s="113" t="s">
        <v>40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3" t="s">
        <v>45</v>
      </c>
      <c r="M63" s="115"/>
      <c r="N63" s="115"/>
      <c r="O63" s="115"/>
      <c r="P63" s="115"/>
      <c r="Q63" s="115"/>
      <c r="R63" s="115"/>
      <c r="S63" s="115"/>
      <c r="T63" s="115"/>
      <c r="U63" s="115"/>
      <c r="V63" s="116"/>
      <c r="W63" s="116"/>
      <c r="X63" s="122" t="s">
        <v>70</v>
      </c>
      <c r="Y63" s="116"/>
      <c r="Z63" s="117"/>
      <c r="AA63" s="116"/>
      <c r="AB63" s="116"/>
      <c r="AC63" s="116"/>
      <c r="AD63" s="518"/>
      <c r="AE63" s="478"/>
      <c r="AF63" s="478"/>
      <c r="AG63" s="478"/>
      <c r="AH63" s="478"/>
      <c r="AI63" s="479"/>
      <c r="AJ63" s="479"/>
      <c r="AK63" s="479"/>
      <c r="AL63" s="479"/>
      <c r="AM63" s="479"/>
      <c r="AN63" s="479"/>
      <c r="AO63" s="479"/>
      <c r="AP63" s="479"/>
      <c r="AQ63" s="479"/>
      <c r="AR63" s="479"/>
      <c r="AS63" s="479"/>
      <c r="AT63" s="479"/>
      <c r="AU63" s="479"/>
      <c r="AV63" s="479"/>
      <c r="AW63" s="479"/>
      <c r="AX63" s="479"/>
      <c r="AY63" s="479"/>
      <c r="AZ63" s="479"/>
      <c r="BA63" s="479"/>
      <c r="BB63" s="479"/>
      <c r="BC63" s="479"/>
      <c r="BD63" s="479"/>
      <c r="BE63" s="480"/>
      <c r="BF63" s="80"/>
    </row>
    <row r="64" spans="1:58" s="79" customFormat="1" ht="6.75" customHeight="1">
      <c r="A64" s="113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3"/>
      <c r="M64" s="115"/>
      <c r="N64" s="115"/>
      <c r="O64" s="115"/>
      <c r="P64" s="115"/>
      <c r="Q64" s="115"/>
      <c r="R64" s="115"/>
      <c r="S64" s="115"/>
      <c r="T64" s="115"/>
      <c r="U64" s="115"/>
      <c r="V64" s="116"/>
      <c r="W64" s="116"/>
      <c r="X64" s="122"/>
      <c r="Y64" s="116"/>
      <c r="Z64" s="117"/>
      <c r="AA64" s="116"/>
      <c r="AB64" s="116"/>
      <c r="AC64" s="116"/>
      <c r="AD64" s="518"/>
      <c r="AE64" s="478"/>
      <c r="AF64" s="478"/>
      <c r="AG64" s="478"/>
      <c r="AH64" s="478"/>
      <c r="AI64" s="479"/>
      <c r="AJ64" s="479"/>
      <c r="AK64" s="479"/>
      <c r="AL64" s="479"/>
      <c r="AM64" s="479"/>
      <c r="AN64" s="479"/>
      <c r="AO64" s="479"/>
      <c r="AP64" s="479"/>
      <c r="AQ64" s="479"/>
      <c r="AR64" s="479"/>
      <c r="AS64" s="479"/>
      <c r="AT64" s="479"/>
      <c r="AU64" s="479"/>
      <c r="AV64" s="479"/>
      <c r="AW64" s="479"/>
      <c r="AX64" s="479"/>
      <c r="AY64" s="479"/>
      <c r="AZ64" s="479"/>
      <c r="BA64" s="479"/>
      <c r="BB64" s="479"/>
      <c r="BC64" s="479"/>
      <c r="BD64" s="479"/>
      <c r="BE64" s="480"/>
      <c r="BF64" s="80"/>
    </row>
    <row r="65" spans="1:30" ht="12.75">
      <c r="A65" s="109" t="s">
        <v>39</v>
      </c>
      <c r="B65" s="33"/>
      <c r="C65" s="33"/>
      <c r="D65" s="33"/>
      <c r="E65" s="34"/>
      <c r="F65" s="33"/>
      <c r="G65" s="106"/>
      <c r="H65" s="106"/>
      <c r="I65" s="34"/>
      <c r="J65" s="33"/>
      <c r="K65" s="33"/>
      <c r="L65" s="109" t="s">
        <v>71</v>
      </c>
      <c r="M65" s="33"/>
      <c r="N65" s="33"/>
      <c r="O65" s="33"/>
      <c r="P65" s="33"/>
      <c r="Q65" s="107"/>
      <c r="R65" s="33"/>
      <c r="S65" s="118"/>
      <c r="T65" s="33"/>
      <c r="U65" s="34"/>
      <c r="V65" s="108"/>
      <c r="W65" s="65"/>
      <c r="Y65" s="12"/>
      <c r="Z65" s="11"/>
      <c r="AA65" s="10"/>
      <c r="AB65" s="59"/>
      <c r="AC65" s="59"/>
      <c r="AD65" s="516"/>
    </row>
    <row r="66" spans="1:30" ht="12.75">
      <c r="A66" s="119"/>
      <c r="B66" s="23"/>
      <c r="C66" s="23"/>
      <c r="D66" s="23"/>
      <c r="E66" s="23"/>
      <c r="F66" s="13"/>
      <c r="G66" s="13"/>
      <c r="H66" s="13"/>
      <c r="I66" s="13"/>
      <c r="J66" s="13"/>
      <c r="K66" s="13"/>
      <c r="L66" s="58"/>
      <c r="M66" s="13"/>
      <c r="N66" s="13"/>
      <c r="O66" s="13"/>
      <c r="P66" s="13"/>
      <c r="Q66" s="13"/>
      <c r="R66" s="13"/>
      <c r="S66" s="13"/>
      <c r="T66" s="13"/>
      <c r="U66" s="13"/>
      <c r="V66" s="10"/>
      <c r="W66" s="12"/>
      <c r="X66" s="12"/>
      <c r="Y66" s="12"/>
      <c r="Z66" s="11"/>
      <c r="AA66" s="10"/>
      <c r="AB66" s="59"/>
      <c r="AC66" s="59"/>
      <c r="AD66" s="516"/>
    </row>
    <row r="67" spans="1:30" ht="12.75">
      <c r="A67" s="58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5"/>
      <c r="N67" s="15"/>
      <c r="O67" s="15"/>
      <c r="P67" s="15"/>
      <c r="Q67" s="13"/>
      <c r="R67" s="15"/>
      <c r="S67" s="15"/>
      <c r="T67" s="15"/>
      <c r="U67" s="15"/>
      <c r="V67" s="15"/>
      <c r="W67" s="12"/>
      <c r="X67" s="12"/>
      <c r="Y67" s="12"/>
      <c r="Z67" s="11"/>
      <c r="AA67" s="10"/>
      <c r="AB67" s="59"/>
      <c r="AC67" s="59"/>
      <c r="AD67" s="516"/>
    </row>
    <row r="68" spans="1:30" ht="12.75">
      <c r="A68" s="114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5"/>
      <c r="T68" s="15"/>
      <c r="U68" s="15"/>
      <c r="V68" s="15"/>
      <c r="W68" s="12"/>
      <c r="X68" s="12"/>
      <c r="Y68" s="12"/>
      <c r="Z68" s="11"/>
      <c r="AA68" s="10"/>
      <c r="AB68" s="59"/>
      <c r="AC68" s="59"/>
      <c r="AD68" s="516"/>
    </row>
    <row r="69" spans="1:30" ht="12.75">
      <c r="A69" s="58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5"/>
      <c r="T69" s="15"/>
      <c r="U69" s="15"/>
      <c r="V69" s="15"/>
      <c r="W69" s="12"/>
      <c r="X69" s="12"/>
      <c r="Y69" s="12"/>
      <c r="Z69" s="11"/>
      <c r="AA69" s="10"/>
      <c r="AB69" s="59"/>
      <c r="AC69" s="59"/>
      <c r="AD69" s="516"/>
    </row>
    <row r="70" spans="1:30" ht="12.75">
      <c r="A70" s="74" t="s">
        <v>40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4" t="s">
        <v>40</v>
      </c>
      <c r="M70" s="73"/>
      <c r="N70" s="73"/>
      <c r="O70" s="73"/>
      <c r="P70" s="73"/>
      <c r="Q70" s="73"/>
      <c r="R70" s="73"/>
      <c r="S70" s="72"/>
      <c r="T70" s="72"/>
      <c r="U70" s="72"/>
      <c r="V70" s="72"/>
      <c r="W70" s="76"/>
      <c r="X70" s="76"/>
      <c r="Y70" s="12"/>
      <c r="Z70" s="11"/>
      <c r="AA70" s="10"/>
      <c r="AB70" s="59"/>
      <c r="AC70" s="59"/>
      <c r="AD70" s="516"/>
    </row>
    <row r="71" spans="1:29" ht="12.75">
      <c r="A71" s="58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0"/>
      <c r="W71" s="12"/>
      <c r="X71" s="12"/>
      <c r="Y71" s="12"/>
      <c r="Z71" s="11"/>
      <c r="AA71" s="7"/>
      <c r="AB71" s="39"/>
      <c r="AC71" s="39"/>
    </row>
    <row r="72" spans="1:29" ht="12.75">
      <c r="A72" s="58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0"/>
      <c r="W72" s="12"/>
      <c r="X72" s="12"/>
      <c r="Y72" s="12"/>
      <c r="Z72" s="11"/>
      <c r="AA72" s="7"/>
      <c r="AB72" s="39"/>
      <c r="AC72" s="39"/>
    </row>
    <row r="73" spans="1:29" ht="12.75">
      <c r="A73" s="58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0"/>
      <c r="W73" s="12"/>
      <c r="X73" s="12"/>
      <c r="Y73" s="12"/>
      <c r="Z73" s="11"/>
      <c r="AA73" s="7"/>
      <c r="AB73" s="39"/>
      <c r="AC73" s="39"/>
    </row>
    <row r="74" spans="1:29" ht="12.75">
      <c r="A74" s="16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0"/>
      <c r="W74" s="12"/>
      <c r="X74" s="12"/>
      <c r="Y74" s="12"/>
      <c r="Z74" s="11"/>
      <c r="AA74" s="7"/>
      <c r="AB74" s="39"/>
      <c r="AC74" s="39"/>
    </row>
    <row r="75" spans="1:29" ht="12.75">
      <c r="A75" s="6"/>
      <c r="B75" s="481"/>
      <c r="C75" s="481"/>
      <c r="D75" s="481"/>
      <c r="E75" s="481"/>
      <c r="F75" s="481"/>
      <c r="G75" s="481"/>
      <c r="H75" s="481"/>
      <c r="I75" s="481"/>
      <c r="J75" s="481"/>
      <c r="K75" s="481"/>
      <c r="L75" s="481"/>
      <c r="M75" s="481"/>
      <c r="N75" s="481"/>
      <c r="O75" s="481"/>
      <c r="P75" s="481"/>
      <c r="Q75" s="481"/>
      <c r="R75" s="481"/>
      <c r="S75" s="481"/>
      <c r="T75" s="481"/>
      <c r="U75" s="481"/>
      <c r="V75" s="7"/>
      <c r="W75" s="482"/>
      <c r="X75" s="482"/>
      <c r="Y75" s="482"/>
      <c r="Z75" s="483"/>
      <c r="AA75" s="7"/>
      <c r="AB75" s="39"/>
      <c r="AC75" s="39"/>
    </row>
    <row r="76" spans="1:29" ht="12.75">
      <c r="A76" s="6"/>
      <c r="B76" s="481"/>
      <c r="C76" s="481"/>
      <c r="D76" s="481"/>
      <c r="E76" s="481"/>
      <c r="F76" s="481"/>
      <c r="G76" s="481"/>
      <c r="H76" s="481"/>
      <c r="I76" s="481"/>
      <c r="J76" s="481"/>
      <c r="K76" s="481"/>
      <c r="L76" s="481"/>
      <c r="M76" s="481"/>
      <c r="N76" s="481"/>
      <c r="O76" s="481"/>
      <c r="P76" s="481"/>
      <c r="Q76" s="481"/>
      <c r="R76" s="481"/>
      <c r="S76" s="481"/>
      <c r="T76" s="481"/>
      <c r="U76" s="481"/>
      <c r="V76" s="7"/>
      <c r="W76" s="482"/>
      <c r="X76" s="482"/>
      <c r="Y76" s="482"/>
      <c r="Z76" s="483"/>
      <c r="AA76" s="7"/>
      <c r="AB76" s="39"/>
      <c r="AC76" s="39"/>
    </row>
    <row r="77" spans="1:29" ht="12.75">
      <c r="A77" s="6"/>
      <c r="B77" s="481"/>
      <c r="C77" s="481"/>
      <c r="D77" s="481"/>
      <c r="E77" s="481"/>
      <c r="F77" s="481"/>
      <c r="G77" s="481"/>
      <c r="H77" s="481"/>
      <c r="I77" s="481"/>
      <c r="J77" s="481"/>
      <c r="K77" s="481"/>
      <c r="L77" s="481"/>
      <c r="M77" s="481"/>
      <c r="N77" s="481"/>
      <c r="O77" s="481"/>
      <c r="P77" s="481"/>
      <c r="Q77" s="481"/>
      <c r="R77" s="481"/>
      <c r="S77" s="481"/>
      <c r="T77" s="481"/>
      <c r="U77" s="481"/>
      <c r="V77" s="7"/>
      <c r="W77" s="482"/>
      <c r="X77" s="482"/>
      <c r="Y77" s="482"/>
      <c r="Z77" s="483"/>
      <c r="AA77" s="7"/>
      <c r="AB77" s="39"/>
      <c r="AC77" s="39"/>
    </row>
    <row r="78" spans="1:29" ht="12.75">
      <c r="A78" s="6"/>
      <c r="B78" s="481"/>
      <c r="C78" s="481"/>
      <c r="D78" s="481"/>
      <c r="E78" s="481"/>
      <c r="F78" s="481"/>
      <c r="G78" s="481"/>
      <c r="H78" s="481"/>
      <c r="I78" s="481"/>
      <c r="J78" s="481"/>
      <c r="K78" s="481"/>
      <c r="L78" s="481"/>
      <c r="M78" s="481"/>
      <c r="N78" s="481"/>
      <c r="O78" s="481"/>
      <c r="P78" s="481"/>
      <c r="Q78" s="481"/>
      <c r="R78" s="481"/>
      <c r="S78" s="481"/>
      <c r="T78" s="481"/>
      <c r="U78" s="481"/>
      <c r="V78" s="7"/>
      <c r="W78" s="482"/>
      <c r="X78" s="482"/>
      <c r="Y78" s="482"/>
      <c r="Z78" s="483"/>
      <c r="AA78" s="7"/>
      <c r="AB78" s="39"/>
      <c r="AC78" s="39"/>
    </row>
    <row r="79" spans="1:29" ht="12.75">
      <c r="A79" s="6"/>
      <c r="B79" s="481"/>
      <c r="C79" s="481"/>
      <c r="D79" s="481"/>
      <c r="E79" s="481"/>
      <c r="F79" s="481"/>
      <c r="G79" s="481"/>
      <c r="H79" s="481"/>
      <c r="I79" s="481"/>
      <c r="J79" s="481"/>
      <c r="K79" s="481"/>
      <c r="L79" s="481"/>
      <c r="M79" s="481"/>
      <c r="N79" s="481"/>
      <c r="O79" s="481"/>
      <c r="P79" s="481"/>
      <c r="Q79" s="481"/>
      <c r="R79" s="481"/>
      <c r="S79" s="481"/>
      <c r="T79" s="481"/>
      <c r="U79" s="481"/>
      <c r="V79" s="7"/>
      <c r="W79" s="482"/>
      <c r="X79" s="482"/>
      <c r="Y79" s="482"/>
      <c r="Z79" s="483"/>
      <c r="AA79" s="7"/>
      <c r="AB79" s="39"/>
      <c r="AC79" s="39"/>
    </row>
    <row r="80" spans="1:29" ht="12.75">
      <c r="A80" s="6"/>
      <c r="B80" s="481"/>
      <c r="C80" s="481"/>
      <c r="D80" s="481"/>
      <c r="E80" s="481"/>
      <c r="F80" s="481"/>
      <c r="G80" s="481"/>
      <c r="H80" s="481"/>
      <c r="I80" s="481"/>
      <c r="J80" s="481"/>
      <c r="K80" s="481"/>
      <c r="L80" s="481"/>
      <c r="M80" s="481"/>
      <c r="N80" s="481"/>
      <c r="O80" s="481"/>
      <c r="P80" s="481"/>
      <c r="Q80" s="481"/>
      <c r="R80" s="481"/>
      <c r="S80" s="481"/>
      <c r="T80" s="481"/>
      <c r="U80" s="481"/>
      <c r="V80" s="7"/>
      <c r="W80" s="482"/>
      <c r="X80" s="482"/>
      <c r="Y80" s="482"/>
      <c r="Z80" s="483"/>
      <c r="AA80" s="7"/>
      <c r="AB80" s="39"/>
      <c r="AC80" s="39"/>
    </row>
    <row r="81" spans="1:29" ht="12.75">
      <c r="A81" s="6"/>
      <c r="B81" s="481"/>
      <c r="C81" s="481"/>
      <c r="D81" s="481"/>
      <c r="E81" s="481"/>
      <c r="F81" s="481"/>
      <c r="G81" s="481"/>
      <c r="H81" s="481"/>
      <c r="I81" s="481"/>
      <c r="J81" s="481"/>
      <c r="K81" s="481"/>
      <c r="L81" s="481"/>
      <c r="M81" s="481"/>
      <c r="N81" s="481"/>
      <c r="O81" s="481"/>
      <c r="P81" s="481"/>
      <c r="Q81" s="481"/>
      <c r="R81" s="481"/>
      <c r="S81" s="481"/>
      <c r="T81" s="481"/>
      <c r="U81" s="481"/>
      <c r="V81" s="7"/>
      <c r="W81" s="482"/>
      <c r="X81" s="482"/>
      <c r="Y81" s="482"/>
      <c r="Z81" s="483"/>
      <c r="AA81" s="7"/>
      <c r="AB81" s="39"/>
      <c r="AC81" s="39"/>
    </row>
    <row r="82" spans="1:29" ht="12.75">
      <c r="A82" s="6"/>
      <c r="B82" s="481"/>
      <c r="C82" s="481"/>
      <c r="D82" s="481"/>
      <c r="E82" s="481"/>
      <c r="F82" s="481"/>
      <c r="G82" s="481"/>
      <c r="H82" s="481"/>
      <c r="I82" s="481"/>
      <c r="J82" s="481"/>
      <c r="K82" s="481"/>
      <c r="L82" s="481"/>
      <c r="M82" s="481"/>
      <c r="N82" s="481"/>
      <c r="O82" s="481"/>
      <c r="P82" s="481"/>
      <c r="Q82" s="481"/>
      <c r="R82" s="481"/>
      <c r="S82" s="481"/>
      <c r="T82" s="481"/>
      <c r="U82" s="481"/>
      <c r="V82" s="7"/>
      <c r="W82" s="482"/>
      <c r="X82" s="482"/>
      <c r="Y82" s="482"/>
      <c r="Z82" s="483"/>
      <c r="AA82" s="7"/>
      <c r="AB82" s="39"/>
      <c r="AC82" s="39"/>
    </row>
    <row r="83" spans="2:29" ht="12.75">
      <c r="B83" s="481"/>
      <c r="C83" s="481"/>
      <c r="D83" s="481"/>
      <c r="E83" s="481"/>
      <c r="F83" s="481"/>
      <c r="G83" s="481"/>
      <c r="H83" s="481"/>
      <c r="I83" s="481"/>
      <c r="J83" s="481"/>
      <c r="K83" s="481"/>
      <c r="L83" s="481"/>
      <c r="M83" s="481"/>
      <c r="N83" s="481"/>
      <c r="O83" s="481"/>
      <c r="P83" s="481"/>
      <c r="Q83" s="481"/>
      <c r="R83" s="481"/>
      <c r="S83" s="481"/>
      <c r="T83" s="481"/>
      <c r="U83" s="481"/>
      <c r="V83" s="7"/>
      <c r="W83" s="482"/>
      <c r="X83" s="482"/>
      <c r="Y83" s="482"/>
      <c r="Z83" s="483"/>
      <c r="AA83" s="7"/>
      <c r="AB83" s="39"/>
      <c r="AC83" s="39"/>
    </row>
    <row r="84" spans="2:29" ht="12.75">
      <c r="B84" s="481"/>
      <c r="C84" s="481"/>
      <c r="D84" s="481"/>
      <c r="E84" s="481"/>
      <c r="F84" s="481"/>
      <c r="G84" s="481"/>
      <c r="H84" s="481"/>
      <c r="I84" s="481"/>
      <c r="J84" s="481"/>
      <c r="K84" s="481"/>
      <c r="L84" s="481"/>
      <c r="M84" s="481"/>
      <c r="N84" s="481"/>
      <c r="O84" s="481"/>
      <c r="P84" s="481"/>
      <c r="Q84" s="481"/>
      <c r="R84" s="481"/>
      <c r="S84" s="481"/>
      <c r="T84" s="481"/>
      <c r="U84" s="481"/>
      <c r="V84" s="7"/>
      <c r="W84" s="482"/>
      <c r="X84" s="482"/>
      <c r="Y84" s="482"/>
      <c r="Z84" s="483"/>
      <c r="AA84" s="7"/>
      <c r="AB84" s="39"/>
      <c r="AC84" s="39"/>
    </row>
    <row r="85" spans="2:29" ht="12.75">
      <c r="B85" s="481"/>
      <c r="C85" s="481"/>
      <c r="D85" s="481"/>
      <c r="E85" s="481"/>
      <c r="F85" s="481"/>
      <c r="G85" s="481"/>
      <c r="H85" s="481"/>
      <c r="I85" s="481"/>
      <c r="J85" s="481"/>
      <c r="K85" s="481"/>
      <c r="L85" s="481"/>
      <c r="M85" s="481"/>
      <c r="N85" s="481"/>
      <c r="O85" s="481"/>
      <c r="P85" s="481"/>
      <c r="Q85" s="481"/>
      <c r="R85" s="481"/>
      <c r="S85" s="481"/>
      <c r="T85" s="481"/>
      <c r="U85" s="481"/>
      <c r="V85" s="7"/>
      <c r="W85" s="482"/>
      <c r="X85" s="482"/>
      <c r="Y85" s="482"/>
      <c r="Z85" s="483"/>
      <c r="AA85" s="7"/>
      <c r="AB85" s="39"/>
      <c r="AC85" s="39"/>
    </row>
    <row r="86" spans="2:29" ht="12.75">
      <c r="B86" s="481"/>
      <c r="C86" s="481"/>
      <c r="D86" s="481"/>
      <c r="E86" s="481"/>
      <c r="F86" s="481"/>
      <c r="G86" s="481"/>
      <c r="H86" s="481"/>
      <c r="I86" s="481"/>
      <c r="J86" s="481"/>
      <c r="K86" s="481"/>
      <c r="L86" s="481"/>
      <c r="M86" s="481"/>
      <c r="N86" s="481"/>
      <c r="O86" s="481"/>
      <c r="P86" s="481"/>
      <c r="Q86" s="481"/>
      <c r="R86" s="481"/>
      <c r="S86" s="481"/>
      <c r="T86" s="481"/>
      <c r="U86" s="481"/>
      <c r="V86" s="7"/>
      <c r="W86" s="482"/>
      <c r="X86" s="482"/>
      <c r="Y86" s="482"/>
      <c r="Z86" s="483"/>
      <c r="AA86" s="7"/>
      <c r="AB86" s="39"/>
      <c r="AC86" s="39"/>
    </row>
    <row r="87" spans="2:29" ht="12.75">
      <c r="B87" s="481"/>
      <c r="C87" s="481"/>
      <c r="D87" s="481"/>
      <c r="E87" s="481"/>
      <c r="F87" s="481"/>
      <c r="G87" s="481"/>
      <c r="H87" s="481"/>
      <c r="I87" s="481"/>
      <c r="J87" s="481"/>
      <c r="K87" s="481"/>
      <c r="L87" s="481"/>
      <c r="M87" s="481"/>
      <c r="N87" s="481"/>
      <c r="O87" s="481"/>
      <c r="P87" s="481"/>
      <c r="Q87" s="481"/>
      <c r="R87" s="481"/>
      <c r="S87" s="481"/>
      <c r="T87" s="481"/>
      <c r="U87" s="481"/>
      <c r="V87" s="7"/>
      <c r="W87" s="482"/>
      <c r="X87" s="482"/>
      <c r="Y87" s="482"/>
      <c r="Z87" s="483"/>
      <c r="AA87" s="7"/>
      <c r="AB87" s="39"/>
      <c r="AC87" s="39"/>
    </row>
    <row r="88" spans="2:29" ht="12.75">
      <c r="B88" s="481"/>
      <c r="C88" s="481"/>
      <c r="D88" s="481"/>
      <c r="E88" s="481"/>
      <c r="F88" s="481"/>
      <c r="G88" s="481"/>
      <c r="H88" s="481"/>
      <c r="I88" s="481"/>
      <c r="J88" s="481"/>
      <c r="K88" s="481"/>
      <c r="L88" s="481"/>
      <c r="M88" s="481"/>
      <c r="N88" s="481"/>
      <c r="O88" s="481"/>
      <c r="P88" s="481"/>
      <c r="Q88" s="481"/>
      <c r="R88" s="481"/>
      <c r="S88" s="481"/>
      <c r="T88" s="481"/>
      <c r="U88" s="481"/>
      <c r="V88" s="7"/>
      <c r="W88" s="482"/>
      <c r="X88" s="482"/>
      <c r="Y88" s="482"/>
      <c r="Z88" s="483"/>
      <c r="AA88" s="7"/>
      <c r="AB88" s="39"/>
      <c r="AC88" s="39"/>
    </row>
    <row r="89" spans="2:29" ht="12.75">
      <c r="B89" s="481"/>
      <c r="C89" s="481"/>
      <c r="D89" s="481"/>
      <c r="E89" s="481"/>
      <c r="F89" s="481"/>
      <c r="G89" s="481"/>
      <c r="H89" s="481"/>
      <c r="I89" s="481"/>
      <c r="J89" s="481"/>
      <c r="K89" s="481"/>
      <c r="L89" s="481"/>
      <c r="M89" s="481"/>
      <c r="N89" s="481"/>
      <c r="O89" s="481"/>
      <c r="P89" s="481"/>
      <c r="Q89" s="481"/>
      <c r="R89" s="481"/>
      <c r="S89" s="481"/>
      <c r="T89" s="481"/>
      <c r="U89" s="481"/>
      <c r="V89" s="7"/>
      <c r="W89" s="482"/>
      <c r="X89" s="482"/>
      <c r="Y89" s="482"/>
      <c r="Z89" s="483"/>
      <c r="AA89" s="7"/>
      <c r="AB89" s="39"/>
      <c r="AC89" s="39"/>
    </row>
    <row r="90" spans="2:29" ht="12.75">
      <c r="B90" s="481"/>
      <c r="C90" s="481"/>
      <c r="D90" s="481"/>
      <c r="E90" s="481"/>
      <c r="F90" s="481"/>
      <c r="G90" s="481"/>
      <c r="H90" s="481"/>
      <c r="I90" s="481"/>
      <c r="J90" s="481"/>
      <c r="K90" s="481"/>
      <c r="L90" s="481"/>
      <c r="M90" s="481"/>
      <c r="N90" s="481"/>
      <c r="O90" s="481"/>
      <c r="P90" s="481"/>
      <c r="Q90" s="481"/>
      <c r="R90" s="481"/>
      <c r="S90" s="481"/>
      <c r="T90" s="481"/>
      <c r="U90" s="481"/>
      <c r="V90" s="7"/>
      <c r="W90" s="482"/>
      <c r="X90" s="482"/>
      <c r="Y90" s="482"/>
      <c r="Z90" s="483"/>
      <c r="AA90" s="7"/>
      <c r="AB90" s="39"/>
      <c r="AC90" s="39"/>
    </row>
    <row r="91" spans="2:29" ht="12.75">
      <c r="B91" s="481"/>
      <c r="C91" s="481"/>
      <c r="D91" s="481"/>
      <c r="E91" s="481"/>
      <c r="F91" s="481"/>
      <c r="G91" s="481"/>
      <c r="H91" s="481"/>
      <c r="I91" s="481"/>
      <c r="J91" s="481"/>
      <c r="K91" s="481"/>
      <c r="L91" s="481"/>
      <c r="M91" s="481"/>
      <c r="N91" s="481"/>
      <c r="O91" s="481"/>
      <c r="P91" s="481"/>
      <c r="Q91" s="481"/>
      <c r="R91" s="481"/>
      <c r="S91" s="481"/>
      <c r="T91" s="481"/>
      <c r="U91" s="481"/>
      <c r="V91" s="7"/>
      <c r="W91" s="482"/>
      <c r="X91" s="482"/>
      <c r="Y91" s="482"/>
      <c r="Z91" s="483"/>
      <c r="AA91" s="7"/>
      <c r="AB91" s="39"/>
      <c r="AC91" s="39"/>
    </row>
    <row r="92" spans="2:29" ht="12.75">
      <c r="B92" s="481"/>
      <c r="C92" s="481"/>
      <c r="D92" s="481"/>
      <c r="E92" s="481"/>
      <c r="F92" s="481"/>
      <c r="G92" s="481"/>
      <c r="H92" s="481"/>
      <c r="I92" s="481"/>
      <c r="J92" s="481"/>
      <c r="K92" s="481"/>
      <c r="L92" s="481"/>
      <c r="M92" s="481"/>
      <c r="N92" s="481"/>
      <c r="O92" s="481"/>
      <c r="P92" s="481"/>
      <c r="Q92" s="481"/>
      <c r="R92" s="481"/>
      <c r="S92" s="481"/>
      <c r="T92" s="481"/>
      <c r="U92" s="481"/>
      <c r="V92" s="7"/>
      <c r="W92" s="482"/>
      <c r="X92" s="482"/>
      <c r="Y92" s="482"/>
      <c r="Z92" s="483"/>
      <c r="AA92" s="7"/>
      <c r="AB92" s="39"/>
      <c r="AC92" s="39"/>
    </row>
    <row r="93" spans="2:29" ht="12.75">
      <c r="B93" s="481"/>
      <c r="C93" s="481"/>
      <c r="D93" s="481"/>
      <c r="E93" s="481"/>
      <c r="F93" s="481"/>
      <c r="G93" s="481"/>
      <c r="H93" s="481"/>
      <c r="I93" s="481"/>
      <c r="J93" s="481"/>
      <c r="K93" s="481"/>
      <c r="L93" s="481"/>
      <c r="M93" s="481"/>
      <c r="N93" s="481"/>
      <c r="O93" s="481"/>
      <c r="P93" s="481"/>
      <c r="Q93" s="481"/>
      <c r="R93" s="481"/>
      <c r="S93" s="481"/>
      <c r="T93" s="481"/>
      <c r="U93" s="481"/>
      <c r="V93" s="7"/>
      <c r="W93" s="482"/>
      <c r="X93" s="482"/>
      <c r="Y93" s="482"/>
      <c r="Z93" s="483"/>
      <c r="AA93" s="7"/>
      <c r="AB93" s="39"/>
      <c r="AC93" s="39"/>
    </row>
    <row r="94" spans="2:29" ht="12.75">
      <c r="B94" s="481"/>
      <c r="C94" s="481"/>
      <c r="D94" s="481"/>
      <c r="E94" s="481"/>
      <c r="F94" s="481"/>
      <c r="G94" s="481"/>
      <c r="H94" s="481"/>
      <c r="I94" s="481"/>
      <c r="J94" s="481"/>
      <c r="K94" s="481"/>
      <c r="L94" s="481"/>
      <c r="M94" s="481"/>
      <c r="N94" s="481"/>
      <c r="O94" s="481"/>
      <c r="P94" s="481"/>
      <c r="Q94" s="481"/>
      <c r="R94" s="481"/>
      <c r="S94" s="481"/>
      <c r="T94" s="481"/>
      <c r="U94" s="481"/>
      <c r="V94" s="7"/>
      <c r="W94" s="482"/>
      <c r="X94" s="482"/>
      <c r="Y94" s="482"/>
      <c r="Z94" s="483"/>
      <c r="AA94" s="7"/>
      <c r="AB94" s="39"/>
      <c r="AC94" s="39"/>
    </row>
    <row r="95" spans="2:29" ht="12.75">
      <c r="B95" s="481"/>
      <c r="C95" s="481"/>
      <c r="D95" s="481"/>
      <c r="E95" s="481"/>
      <c r="F95" s="481"/>
      <c r="G95" s="481"/>
      <c r="H95" s="481"/>
      <c r="I95" s="481"/>
      <c r="J95" s="481"/>
      <c r="K95" s="481"/>
      <c r="L95" s="481"/>
      <c r="M95" s="481"/>
      <c r="N95" s="481"/>
      <c r="O95" s="481"/>
      <c r="P95" s="481"/>
      <c r="Q95" s="481"/>
      <c r="R95" s="481"/>
      <c r="S95" s="481"/>
      <c r="T95" s="481"/>
      <c r="U95" s="481"/>
      <c r="V95" s="7"/>
      <c r="W95" s="482"/>
      <c r="X95" s="482"/>
      <c r="Y95" s="482"/>
      <c r="Z95" s="483"/>
      <c r="AA95" s="7"/>
      <c r="AB95" s="39"/>
      <c r="AC95" s="39"/>
    </row>
    <row r="96" spans="2:29" ht="12.75">
      <c r="B96" s="481"/>
      <c r="C96" s="481"/>
      <c r="D96" s="481"/>
      <c r="E96" s="481"/>
      <c r="F96" s="481"/>
      <c r="G96" s="481"/>
      <c r="H96" s="481"/>
      <c r="I96" s="481"/>
      <c r="J96" s="481"/>
      <c r="K96" s="481"/>
      <c r="L96" s="481"/>
      <c r="M96" s="481"/>
      <c r="N96" s="481"/>
      <c r="O96" s="481"/>
      <c r="P96" s="481"/>
      <c r="Q96" s="481"/>
      <c r="R96" s="481"/>
      <c r="S96" s="481"/>
      <c r="T96" s="481"/>
      <c r="U96" s="481"/>
      <c r="V96" s="7"/>
      <c r="W96" s="482"/>
      <c r="X96" s="482"/>
      <c r="Y96" s="482"/>
      <c r="Z96" s="483"/>
      <c r="AA96" s="7"/>
      <c r="AB96" s="39"/>
      <c r="AC96" s="39"/>
    </row>
    <row r="97" spans="2:29" ht="12.75">
      <c r="B97" s="481"/>
      <c r="C97" s="481"/>
      <c r="D97" s="481"/>
      <c r="E97" s="481"/>
      <c r="F97" s="481"/>
      <c r="G97" s="481"/>
      <c r="H97" s="481"/>
      <c r="I97" s="481"/>
      <c r="J97" s="481"/>
      <c r="K97" s="481"/>
      <c r="L97" s="481"/>
      <c r="M97" s="481"/>
      <c r="N97" s="481"/>
      <c r="O97" s="481"/>
      <c r="P97" s="481"/>
      <c r="Q97" s="481"/>
      <c r="R97" s="481"/>
      <c r="S97" s="481"/>
      <c r="T97" s="481"/>
      <c r="U97" s="481"/>
      <c r="V97" s="7"/>
      <c r="W97" s="482"/>
      <c r="X97" s="482"/>
      <c r="Y97" s="482"/>
      <c r="Z97" s="483"/>
      <c r="AA97" s="7"/>
      <c r="AB97" s="39"/>
      <c r="AC97" s="39"/>
    </row>
    <row r="98" spans="2:29" ht="12.75">
      <c r="B98" s="481"/>
      <c r="C98" s="481"/>
      <c r="D98" s="481"/>
      <c r="E98" s="481"/>
      <c r="F98" s="481"/>
      <c r="G98" s="481"/>
      <c r="H98" s="481"/>
      <c r="I98" s="481"/>
      <c r="J98" s="481"/>
      <c r="K98" s="481"/>
      <c r="L98" s="481"/>
      <c r="M98" s="481"/>
      <c r="N98" s="481"/>
      <c r="O98" s="481"/>
      <c r="P98" s="481"/>
      <c r="Q98" s="481"/>
      <c r="R98" s="481"/>
      <c r="S98" s="481"/>
      <c r="T98" s="481"/>
      <c r="U98" s="481"/>
      <c r="V98" s="7"/>
      <c r="W98" s="482"/>
      <c r="X98" s="482"/>
      <c r="Y98" s="482"/>
      <c r="Z98" s="483"/>
      <c r="AA98" s="7"/>
      <c r="AB98" s="39"/>
      <c r="AC98" s="39"/>
    </row>
    <row r="99" spans="2:29" ht="12.75">
      <c r="B99" s="481"/>
      <c r="C99" s="481"/>
      <c r="D99" s="481"/>
      <c r="E99" s="481"/>
      <c r="F99" s="481"/>
      <c r="G99" s="481"/>
      <c r="H99" s="481"/>
      <c r="I99" s="481"/>
      <c r="J99" s="481"/>
      <c r="K99" s="481"/>
      <c r="L99" s="481"/>
      <c r="M99" s="481"/>
      <c r="N99" s="481"/>
      <c r="O99" s="481"/>
      <c r="P99" s="481"/>
      <c r="Q99" s="481"/>
      <c r="R99" s="481"/>
      <c r="S99" s="481"/>
      <c r="T99" s="481"/>
      <c r="U99" s="481"/>
      <c r="V99" s="7"/>
      <c r="W99" s="482"/>
      <c r="X99" s="482"/>
      <c r="Y99" s="482"/>
      <c r="Z99" s="483"/>
      <c r="AA99" s="7"/>
      <c r="AB99" s="39"/>
      <c r="AC99" s="39"/>
    </row>
    <row r="100" spans="2:29" ht="12.75">
      <c r="B100" s="481"/>
      <c r="C100" s="481"/>
      <c r="D100" s="481"/>
      <c r="E100" s="481"/>
      <c r="F100" s="481"/>
      <c r="G100" s="481"/>
      <c r="H100" s="481"/>
      <c r="I100" s="481"/>
      <c r="J100" s="481"/>
      <c r="K100" s="481"/>
      <c r="L100" s="481"/>
      <c r="M100" s="481"/>
      <c r="N100" s="481"/>
      <c r="O100" s="481"/>
      <c r="P100" s="481"/>
      <c r="Q100" s="481"/>
      <c r="R100" s="481"/>
      <c r="S100" s="481"/>
      <c r="T100" s="481"/>
      <c r="U100" s="481"/>
      <c r="V100" s="7"/>
      <c r="W100" s="482"/>
      <c r="X100" s="482"/>
      <c r="Y100" s="482"/>
      <c r="Z100" s="483"/>
      <c r="AA100" s="7"/>
      <c r="AB100" s="39"/>
      <c r="AC100" s="39"/>
    </row>
    <row r="101" spans="2:29" ht="12.75">
      <c r="B101" s="481"/>
      <c r="C101" s="481"/>
      <c r="D101" s="481"/>
      <c r="E101" s="481"/>
      <c r="F101" s="481"/>
      <c r="G101" s="481"/>
      <c r="H101" s="481"/>
      <c r="I101" s="481"/>
      <c r="J101" s="481"/>
      <c r="K101" s="481"/>
      <c r="L101" s="481"/>
      <c r="M101" s="481"/>
      <c r="N101" s="481"/>
      <c r="O101" s="481"/>
      <c r="P101" s="481"/>
      <c r="Q101" s="481"/>
      <c r="R101" s="481"/>
      <c r="S101" s="481"/>
      <c r="T101" s="481"/>
      <c r="U101" s="481"/>
      <c r="V101" s="7"/>
      <c r="W101" s="482"/>
      <c r="X101" s="482"/>
      <c r="Y101" s="482"/>
      <c r="Z101" s="483"/>
      <c r="AA101" s="7"/>
      <c r="AB101" s="39"/>
      <c r="AC101" s="39"/>
    </row>
    <row r="102" spans="2:29" ht="12.75">
      <c r="B102" s="481"/>
      <c r="C102" s="481"/>
      <c r="D102" s="481"/>
      <c r="E102" s="481"/>
      <c r="F102" s="481"/>
      <c r="G102" s="481"/>
      <c r="H102" s="481"/>
      <c r="I102" s="481"/>
      <c r="J102" s="481"/>
      <c r="K102" s="481"/>
      <c r="L102" s="481"/>
      <c r="M102" s="481"/>
      <c r="N102" s="481"/>
      <c r="O102" s="481"/>
      <c r="P102" s="481"/>
      <c r="Q102" s="481"/>
      <c r="R102" s="481"/>
      <c r="S102" s="481"/>
      <c r="T102" s="481"/>
      <c r="U102" s="481"/>
      <c r="V102" s="7"/>
      <c r="W102" s="482"/>
      <c r="X102" s="482"/>
      <c r="Y102" s="482"/>
      <c r="Z102" s="483"/>
      <c r="AA102" s="7"/>
      <c r="AB102" s="39"/>
      <c r="AC102" s="39"/>
    </row>
    <row r="103" spans="2:29" ht="12.75">
      <c r="B103" s="481"/>
      <c r="C103" s="481"/>
      <c r="D103" s="481"/>
      <c r="E103" s="481"/>
      <c r="F103" s="481"/>
      <c r="G103" s="481"/>
      <c r="H103" s="481"/>
      <c r="I103" s="481"/>
      <c r="J103" s="481"/>
      <c r="K103" s="481"/>
      <c r="L103" s="481"/>
      <c r="M103" s="481"/>
      <c r="N103" s="481"/>
      <c r="O103" s="481"/>
      <c r="P103" s="481"/>
      <c r="Q103" s="481"/>
      <c r="R103" s="481"/>
      <c r="S103" s="481"/>
      <c r="T103" s="481"/>
      <c r="U103" s="481"/>
      <c r="V103" s="7"/>
      <c r="W103" s="482"/>
      <c r="X103" s="482"/>
      <c r="Y103" s="482"/>
      <c r="Z103" s="483"/>
      <c r="AA103" s="7"/>
      <c r="AB103" s="39"/>
      <c r="AC103" s="39"/>
    </row>
    <row r="104" spans="2:29" ht="12.75">
      <c r="B104" s="481"/>
      <c r="C104" s="481"/>
      <c r="D104" s="481"/>
      <c r="E104" s="481"/>
      <c r="F104" s="481"/>
      <c r="G104" s="481"/>
      <c r="H104" s="481"/>
      <c r="I104" s="481"/>
      <c r="J104" s="481"/>
      <c r="K104" s="481"/>
      <c r="L104" s="481"/>
      <c r="M104" s="481"/>
      <c r="N104" s="481"/>
      <c r="O104" s="481"/>
      <c r="P104" s="481"/>
      <c r="Q104" s="481"/>
      <c r="R104" s="481"/>
      <c r="S104" s="481"/>
      <c r="T104" s="481"/>
      <c r="U104" s="481"/>
      <c r="V104" s="7"/>
      <c r="W104" s="482"/>
      <c r="X104" s="482"/>
      <c r="Y104" s="482"/>
      <c r="Z104" s="483"/>
      <c r="AA104" s="7"/>
      <c r="AB104" s="39"/>
      <c r="AC104" s="39"/>
    </row>
    <row r="105" spans="2:29" ht="12.75">
      <c r="B105" s="481"/>
      <c r="C105" s="481"/>
      <c r="D105" s="481"/>
      <c r="E105" s="481"/>
      <c r="F105" s="481"/>
      <c r="G105" s="481"/>
      <c r="H105" s="481"/>
      <c r="I105" s="481"/>
      <c r="J105" s="481"/>
      <c r="K105" s="481"/>
      <c r="L105" s="481"/>
      <c r="M105" s="481"/>
      <c r="N105" s="481"/>
      <c r="O105" s="481"/>
      <c r="P105" s="481"/>
      <c r="Q105" s="481"/>
      <c r="R105" s="481"/>
      <c r="S105" s="481"/>
      <c r="T105" s="481"/>
      <c r="U105" s="481"/>
      <c r="V105" s="7"/>
      <c r="W105" s="482"/>
      <c r="X105" s="482"/>
      <c r="Y105" s="482"/>
      <c r="Z105" s="483"/>
      <c r="AA105" s="7"/>
      <c r="AB105" s="39"/>
      <c r="AC105" s="39"/>
    </row>
    <row r="106" spans="2:29" ht="12.75">
      <c r="B106" s="481"/>
      <c r="C106" s="481"/>
      <c r="D106" s="481"/>
      <c r="E106" s="481"/>
      <c r="F106" s="481"/>
      <c r="G106" s="481"/>
      <c r="H106" s="481"/>
      <c r="I106" s="481"/>
      <c r="J106" s="481"/>
      <c r="K106" s="481"/>
      <c r="L106" s="481"/>
      <c r="M106" s="481"/>
      <c r="N106" s="481"/>
      <c r="O106" s="481"/>
      <c r="P106" s="481"/>
      <c r="Q106" s="481"/>
      <c r="R106" s="481"/>
      <c r="S106" s="481"/>
      <c r="T106" s="481"/>
      <c r="U106" s="481"/>
      <c r="V106" s="7"/>
      <c r="W106" s="482"/>
      <c r="X106" s="482"/>
      <c r="Y106" s="482"/>
      <c r="Z106" s="483"/>
      <c r="AA106" s="7"/>
      <c r="AB106" s="39"/>
      <c r="AC106" s="39"/>
    </row>
    <row r="107" spans="2:29" ht="12.75">
      <c r="B107" s="481"/>
      <c r="C107" s="481"/>
      <c r="D107" s="481"/>
      <c r="E107" s="481"/>
      <c r="F107" s="481"/>
      <c r="G107" s="481"/>
      <c r="H107" s="481"/>
      <c r="I107" s="481"/>
      <c r="J107" s="481"/>
      <c r="K107" s="481"/>
      <c r="L107" s="481"/>
      <c r="M107" s="481"/>
      <c r="N107" s="481"/>
      <c r="O107" s="481"/>
      <c r="P107" s="481"/>
      <c r="Q107" s="481"/>
      <c r="R107" s="481"/>
      <c r="S107" s="481"/>
      <c r="T107" s="481"/>
      <c r="U107" s="481"/>
      <c r="V107" s="7"/>
      <c r="W107" s="482"/>
      <c r="X107" s="482"/>
      <c r="Y107" s="482"/>
      <c r="Z107" s="483"/>
      <c r="AA107" s="7"/>
      <c r="AB107" s="39"/>
      <c r="AC107" s="39"/>
    </row>
    <row r="108" spans="2:29" ht="12.75">
      <c r="B108" s="481"/>
      <c r="C108" s="481"/>
      <c r="D108" s="481"/>
      <c r="E108" s="481"/>
      <c r="F108" s="481"/>
      <c r="G108" s="481"/>
      <c r="H108" s="481"/>
      <c r="I108" s="481"/>
      <c r="J108" s="481"/>
      <c r="K108" s="481"/>
      <c r="L108" s="481"/>
      <c r="M108" s="481"/>
      <c r="N108" s="481"/>
      <c r="O108" s="481"/>
      <c r="P108" s="481"/>
      <c r="Q108" s="481"/>
      <c r="R108" s="481"/>
      <c r="S108" s="481"/>
      <c r="T108" s="481"/>
      <c r="U108" s="481"/>
      <c r="V108" s="7"/>
      <c r="W108" s="482"/>
      <c r="X108" s="482"/>
      <c r="Y108" s="482"/>
      <c r="Z108" s="483"/>
      <c r="AA108" s="7"/>
      <c r="AB108" s="39"/>
      <c r="AC108" s="39"/>
    </row>
    <row r="109" spans="2:29" ht="12.75">
      <c r="B109" s="481"/>
      <c r="C109" s="481"/>
      <c r="D109" s="481"/>
      <c r="E109" s="481"/>
      <c r="F109" s="481"/>
      <c r="G109" s="481"/>
      <c r="H109" s="481"/>
      <c r="I109" s="481"/>
      <c r="J109" s="481"/>
      <c r="K109" s="481"/>
      <c r="L109" s="481"/>
      <c r="M109" s="481"/>
      <c r="N109" s="481"/>
      <c r="O109" s="481"/>
      <c r="P109" s="481"/>
      <c r="Q109" s="481"/>
      <c r="R109" s="481"/>
      <c r="S109" s="481"/>
      <c r="T109" s="481"/>
      <c r="U109" s="481"/>
      <c r="V109" s="7"/>
      <c r="W109" s="482"/>
      <c r="X109" s="482"/>
      <c r="Y109" s="482"/>
      <c r="Z109" s="483"/>
      <c r="AA109" s="7"/>
      <c r="AB109" s="39"/>
      <c r="AC109" s="39"/>
    </row>
    <row r="110" spans="2:29" ht="12.75">
      <c r="B110" s="481"/>
      <c r="C110" s="481"/>
      <c r="D110" s="481"/>
      <c r="E110" s="481"/>
      <c r="F110" s="481"/>
      <c r="G110" s="481"/>
      <c r="H110" s="481"/>
      <c r="I110" s="481"/>
      <c r="J110" s="481"/>
      <c r="K110" s="481"/>
      <c r="L110" s="481"/>
      <c r="M110" s="481"/>
      <c r="N110" s="481"/>
      <c r="O110" s="481"/>
      <c r="P110" s="481"/>
      <c r="Q110" s="481"/>
      <c r="R110" s="481"/>
      <c r="S110" s="481"/>
      <c r="T110" s="481"/>
      <c r="U110" s="481"/>
      <c r="V110" s="7"/>
      <c r="W110" s="482"/>
      <c r="X110" s="482"/>
      <c r="Y110" s="482"/>
      <c r="Z110" s="483"/>
      <c r="AA110" s="7"/>
      <c r="AB110" s="39"/>
      <c r="AC110" s="39"/>
    </row>
    <row r="111" spans="2:29" ht="12.75">
      <c r="B111" s="481"/>
      <c r="C111" s="481"/>
      <c r="D111" s="481"/>
      <c r="E111" s="481"/>
      <c r="F111" s="481"/>
      <c r="G111" s="481"/>
      <c r="H111" s="481"/>
      <c r="I111" s="481"/>
      <c r="J111" s="481"/>
      <c r="K111" s="481"/>
      <c r="L111" s="481"/>
      <c r="M111" s="481"/>
      <c r="N111" s="481"/>
      <c r="O111" s="481"/>
      <c r="P111" s="481"/>
      <c r="Q111" s="481"/>
      <c r="R111" s="481"/>
      <c r="S111" s="481"/>
      <c r="T111" s="481"/>
      <c r="U111" s="481"/>
      <c r="V111" s="7"/>
      <c r="W111" s="482"/>
      <c r="X111" s="482"/>
      <c r="Y111" s="482"/>
      <c r="Z111" s="483"/>
      <c r="AA111" s="7"/>
      <c r="AB111" s="39"/>
      <c r="AC111" s="39"/>
    </row>
    <row r="112" spans="2:29" ht="12.75">
      <c r="B112" s="481"/>
      <c r="C112" s="481"/>
      <c r="D112" s="481"/>
      <c r="E112" s="481"/>
      <c r="F112" s="481"/>
      <c r="G112" s="481"/>
      <c r="H112" s="481"/>
      <c r="I112" s="481"/>
      <c r="J112" s="481"/>
      <c r="K112" s="481"/>
      <c r="L112" s="481"/>
      <c r="M112" s="481"/>
      <c r="N112" s="481"/>
      <c r="O112" s="481"/>
      <c r="P112" s="481"/>
      <c r="Q112" s="481"/>
      <c r="R112" s="481"/>
      <c r="S112" s="481"/>
      <c r="T112" s="481"/>
      <c r="U112" s="481"/>
      <c r="V112" s="7"/>
      <c r="W112" s="482"/>
      <c r="X112" s="482"/>
      <c r="Y112" s="482"/>
      <c r="Z112" s="483"/>
      <c r="AA112" s="7"/>
      <c r="AB112" s="39"/>
      <c r="AC112" s="39"/>
    </row>
    <row r="113" spans="2:29" ht="12.75">
      <c r="B113" s="481"/>
      <c r="C113" s="481"/>
      <c r="D113" s="481"/>
      <c r="E113" s="481"/>
      <c r="F113" s="481"/>
      <c r="G113" s="481"/>
      <c r="H113" s="481"/>
      <c r="I113" s="481"/>
      <c r="J113" s="481"/>
      <c r="K113" s="481"/>
      <c r="L113" s="481"/>
      <c r="M113" s="481"/>
      <c r="N113" s="481"/>
      <c r="O113" s="481"/>
      <c r="P113" s="481"/>
      <c r="Q113" s="481"/>
      <c r="R113" s="481"/>
      <c r="S113" s="481"/>
      <c r="T113" s="481"/>
      <c r="U113" s="481"/>
      <c r="V113" s="7"/>
      <c r="W113" s="482"/>
      <c r="X113" s="482"/>
      <c r="Y113" s="482"/>
      <c r="Z113" s="483"/>
      <c r="AA113" s="7"/>
      <c r="AB113" s="39"/>
      <c r="AC113" s="39"/>
    </row>
    <row r="114" spans="2:29" ht="12.75">
      <c r="B114" s="481"/>
      <c r="C114" s="481"/>
      <c r="D114" s="481"/>
      <c r="E114" s="481"/>
      <c r="F114" s="481"/>
      <c r="G114" s="481"/>
      <c r="H114" s="481"/>
      <c r="I114" s="481"/>
      <c r="J114" s="481"/>
      <c r="K114" s="481"/>
      <c r="L114" s="481"/>
      <c r="M114" s="481"/>
      <c r="N114" s="481"/>
      <c r="O114" s="481"/>
      <c r="P114" s="481"/>
      <c r="Q114" s="481"/>
      <c r="R114" s="481"/>
      <c r="S114" s="481"/>
      <c r="T114" s="481"/>
      <c r="U114" s="481"/>
      <c r="V114" s="7"/>
      <c r="W114" s="482"/>
      <c r="X114" s="482"/>
      <c r="Y114" s="482"/>
      <c r="Z114" s="483"/>
      <c r="AA114" s="7"/>
      <c r="AB114" s="39"/>
      <c r="AC114" s="39"/>
    </row>
    <row r="115" spans="2:29" ht="12.75">
      <c r="B115" s="481"/>
      <c r="C115" s="481"/>
      <c r="D115" s="481"/>
      <c r="E115" s="481"/>
      <c r="F115" s="481"/>
      <c r="G115" s="481"/>
      <c r="H115" s="481"/>
      <c r="I115" s="481"/>
      <c r="J115" s="481"/>
      <c r="K115" s="481"/>
      <c r="L115" s="481"/>
      <c r="M115" s="481"/>
      <c r="N115" s="481"/>
      <c r="O115" s="481"/>
      <c r="P115" s="481"/>
      <c r="Q115" s="481"/>
      <c r="R115" s="481"/>
      <c r="S115" s="481"/>
      <c r="T115" s="481"/>
      <c r="U115" s="481"/>
      <c r="V115" s="7"/>
      <c r="W115" s="482"/>
      <c r="X115" s="482"/>
      <c r="Y115" s="482"/>
      <c r="Z115" s="483"/>
      <c r="AA115" s="7"/>
      <c r="AB115" s="39"/>
      <c r="AC115" s="39"/>
    </row>
    <row r="116" spans="2:29" ht="12.75">
      <c r="B116" s="481"/>
      <c r="C116" s="481"/>
      <c r="D116" s="481"/>
      <c r="E116" s="481"/>
      <c r="F116" s="481"/>
      <c r="G116" s="481"/>
      <c r="H116" s="481"/>
      <c r="I116" s="481"/>
      <c r="J116" s="481"/>
      <c r="K116" s="481"/>
      <c r="L116" s="481"/>
      <c r="M116" s="481"/>
      <c r="N116" s="481"/>
      <c r="O116" s="481"/>
      <c r="P116" s="481"/>
      <c r="Q116" s="481"/>
      <c r="R116" s="481"/>
      <c r="S116" s="481"/>
      <c r="T116" s="481"/>
      <c r="U116" s="481"/>
      <c r="V116" s="7"/>
      <c r="W116" s="482"/>
      <c r="X116" s="482"/>
      <c r="Y116" s="482"/>
      <c r="Z116" s="483"/>
      <c r="AA116" s="7"/>
      <c r="AB116" s="39"/>
      <c r="AC116" s="39"/>
    </row>
    <row r="117" spans="2:29" ht="12.75">
      <c r="B117" s="481"/>
      <c r="C117" s="481"/>
      <c r="D117" s="481"/>
      <c r="E117" s="481"/>
      <c r="F117" s="481"/>
      <c r="G117" s="481"/>
      <c r="H117" s="481"/>
      <c r="I117" s="481"/>
      <c r="J117" s="481"/>
      <c r="K117" s="481"/>
      <c r="L117" s="481"/>
      <c r="M117" s="481"/>
      <c r="N117" s="481"/>
      <c r="O117" s="481"/>
      <c r="P117" s="481"/>
      <c r="Q117" s="481"/>
      <c r="R117" s="481"/>
      <c r="S117" s="481"/>
      <c r="T117" s="481"/>
      <c r="U117" s="481"/>
      <c r="V117" s="7"/>
      <c r="W117" s="482"/>
      <c r="X117" s="482"/>
      <c r="Y117" s="482"/>
      <c r="Z117" s="483"/>
      <c r="AA117" s="7"/>
      <c r="AB117" s="39"/>
      <c r="AC117" s="39"/>
    </row>
    <row r="118" spans="2:29" ht="12.75">
      <c r="B118" s="481"/>
      <c r="C118" s="481"/>
      <c r="D118" s="481"/>
      <c r="E118" s="481"/>
      <c r="F118" s="481"/>
      <c r="G118" s="481"/>
      <c r="H118" s="481"/>
      <c r="I118" s="481"/>
      <c r="J118" s="481"/>
      <c r="K118" s="481"/>
      <c r="L118" s="481"/>
      <c r="M118" s="481"/>
      <c r="N118" s="481"/>
      <c r="O118" s="481"/>
      <c r="P118" s="481"/>
      <c r="Q118" s="481"/>
      <c r="R118" s="481"/>
      <c r="S118" s="481"/>
      <c r="T118" s="481"/>
      <c r="U118" s="481"/>
      <c r="V118" s="7"/>
      <c r="W118" s="482"/>
      <c r="X118" s="482"/>
      <c r="Y118" s="482"/>
      <c r="Z118" s="483"/>
      <c r="AA118" s="7"/>
      <c r="AB118" s="39"/>
      <c r="AC118" s="39"/>
    </row>
    <row r="119" spans="2:29" ht="12.75">
      <c r="B119" s="481"/>
      <c r="C119" s="481"/>
      <c r="D119" s="481"/>
      <c r="E119" s="481"/>
      <c r="F119" s="481"/>
      <c r="G119" s="481"/>
      <c r="H119" s="481"/>
      <c r="I119" s="481"/>
      <c r="J119" s="481"/>
      <c r="K119" s="481"/>
      <c r="L119" s="481"/>
      <c r="M119" s="481"/>
      <c r="N119" s="481"/>
      <c r="O119" s="481"/>
      <c r="P119" s="481"/>
      <c r="Q119" s="481"/>
      <c r="R119" s="481"/>
      <c r="S119" s="481"/>
      <c r="T119" s="481"/>
      <c r="U119" s="481"/>
      <c r="V119" s="7"/>
      <c r="W119" s="482"/>
      <c r="X119" s="482"/>
      <c r="Y119" s="482"/>
      <c r="Z119" s="483"/>
      <c r="AA119" s="7"/>
      <c r="AB119" s="39"/>
      <c r="AC119" s="39"/>
    </row>
    <row r="120" spans="2:29" ht="12.75">
      <c r="B120" s="481"/>
      <c r="C120" s="481"/>
      <c r="D120" s="481"/>
      <c r="E120" s="481"/>
      <c r="F120" s="481"/>
      <c r="G120" s="481"/>
      <c r="H120" s="481"/>
      <c r="I120" s="481"/>
      <c r="J120" s="481"/>
      <c r="K120" s="481"/>
      <c r="L120" s="481"/>
      <c r="M120" s="481"/>
      <c r="N120" s="481"/>
      <c r="O120" s="481"/>
      <c r="P120" s="481"/>
      <c r="Q120" s="481"/>
      <c r="R120" s="481"/>
      <c r="S120" s="481"/>
      <c r="T120" s="481"/>
      <c r="U120" s="481"/>
      <c r="V120" s="7"/>
      <c r="W120" s="482"/>
      <c r="X120" s="482"/>
      <c r="Y120" s="482"/>
      <c r="Z120" s="483"/>
      <c r="AA120" s="7"/>
      <c r="AB120" s="39"/>
      <c r="AC120" s="39"/>
    </row>
    <row r="121" spans="2:29" ht="12.75">
      <c r="B121" s="481"/>
      <c r="C121" s="481"/>
      <c r="D121" s="481"/>
      <c r="E121" s="481"/>
      <c r="F121" s="481"/>
      <c r="G121" s="481"/>
      <c r="H121" s="481"/>
      <c r="I121" s="481"/>
      <c r="J121" s="481"/>
      <c r="K121" s="481"/>
      <c r="L121" s="481"/>
      <c r="M121" s="481"/>
      <c r="N121" s="481"/>
      <c r="O121" s="481"/>
      <c r="P121" s="481"/>
      <c r="Q121" s="481"/>
      <c r="R121" s="481"/>
      <c r="S121" s="481"/>
      <c r="T121" s="481"/>
      <c r="U121" s="481"/>
      <c r="V121" s="7"/>
      <c r="W121" s="482"/>
      <c r="X121" s="482"/>
      <c r="Y121" s="482"/>
      <c r="Z121" s="483"/>
      <c r="AA121" s="7"/>
      <c r="AB121" s="39"/>
      <c r="AC121" s="39"/>
    </row>
    <row r="122" spans="2:29" ht="12.75">
      <c r="B122" s="481"/>
      <c r="C122" s="481"/>
      <c r="D122" s="481"/>
      <c r="E122" s="481"/>
      <c r="F122" s="481"/>
      <c r="G122" s="481"/>
      <c r="H122" s="481"/>
      <c r="I122" s="481"/>
      <c r="J122" s="481"/>
      <c r="K122" s="481"/>
      <c r="L122" s="481"/>
      <c r="M122" s="481"/>
      <c r="N122" s="481"/>
      <c r="O122" s="481"/>
      <c r="P122" s="481"/>
      <c r="Q122" s="481"/>
      <c r="R122" s="481"/>
      <c r="S122" s="481"/>
      <c r="T122" s="481"/>
      <c r="U122" s="481"/>
      <c r="V122" s="7"/>
      <c r="W122" s="482"/>
      <c r="X122" s="482"/>
      <c r="Y122" s="482"/>
      <c r="Z122" s="483"/>
      <c r="AA122" s="7"/>
      <c r="AB122" s="39"/>
      <c r="AC122" s="39"/>
    </row>
    <row r="123" spans="2:29" ht="12.75">
      <c r="B123" s="481"/>
      <c r="C123" s="481"/>
      <c r="D123" s="481"/>
      <c r="E123" s="481"/>
      <c r="F123" s="481"/>
      <c r="G123" s="481"/>
      <c r="H123" s="481"/>
      <c r="I123" s="481"/>
      <c r="J123" s="481"/>
      <c r="K123" s="481"/>
      <c r="L123" s="481"/>
      <c r="M123" s="481"/>
      <c r="N123" s="481"/>
      <c r="O123" s="481"/>
      <c r="P123" s="481"/>
      <c r="Q123" s="481"/>
      <c r="R123" s="481"/>
      <c r="S123" s="481"/>
      <c r="T123" s="481"/>
      <c r="U123" s="481"/>
      <c r="V123" s="7"/>
      <c r="W123" s="482"/>
      <c r="X123" s="482"/>
      <c r="Y123" s="482"/>
      <c r="Z123" s="483"/>
      <c r="AA123" s="7"/>
      <c r="AB123" s="39"/>
      <c r="AC123" s="39"/>
    </row>
    <row r="124" spans="2:29" ht="12.75">
      <c r="B124" s="481"/>
      <c r="C124" s="481"/>
      <c r="D124" s="481"/>
      <c r="E124" s="481"/>
      <c r="F124" s="481"/>
      <c r="G124" s="481"/>
      <c r="H124" s="481"/>
      <c r="I124" s="481"/>
      <c r="J124" s="481"/>
      <c r="K124" s="481"/>
      <c r="L124" s="481"/>
      <c r="M124" s="481"/>
      <c r="N124" s="481"/>
      <c r="O124" s="481"/>
      <c r="P124" s="481"/>
      <c r="Q124" s="481"/>
      <c r="R124" s="481"/>
      <c r="S124" s="481"/>
      <c r="T124" s="481"/>
      <c r="U124" s="481"/>
      <c r="V124" s="7"/>
      <c r="W124" s="482"/>
      <c r="X124" s="482"/>
      <c r="Y124" s="482"/>
      <c r="Z124" s="483"/>
      <c r="AA124" s="7"/>
      <c r="AB124" s="39"/>
      <c r="AC124" s="39"/>
    </row>
    <row r="125" spans="2:29" ht="12.75">
      <c r="B125" s="481"/>
      <c r="C125" s="481"/>
      <c r="D125" s="481"/>
      <c r="E125" s="481"/>
      <c r="F125" s="481"/>
      <c r="G125" s="481"/>
      <c r="H125" s="481"/>
      <c r="I125" s="481"/>
      <c r="J125" s="481"/>
      <c r="K125" s="481"/>
      <c r="L125" s="481"/>
      <c r="M125" s="481"/>
      <c r="N125" s="481"/>
      <c r="O125" s="481"/>
      <c r="P125" s="481"/>
      <c r="Q125" s="481"/>
      <c r="R125" s="481"/>
      <c r="S125" s="481"/>
      <c r="T125" s="481"/>
      <c r="U125" s="481"/>
      <c r="V125" s="7"/>
      <c r="W125" s="482"/>
      <c r="X125" s="482"/>
      <c r="Y125" s="482"/>
      <c r="Z125" s="483"/>
      <c r="AA125" s="7"/>
      <c r="AB125" s="39"/>
      <c r="AC125" s="39"/>
    </row>
    <row r="126" spans="2:29" ht="12.75">
      <c r="B126" s="481"/>
      <c r="C126" s="481"/>
      <c r="D126" s="481"/>
      <c r="E126" s="481"/>
      <c r="F126" s="481"/>
      <c r="G126" s="481"/>
      <c r="H126" s="481"/>
      <c r="I126" s="481"/>
      <c r="J126" s="481"/>
      <c r="K126" s="481"/>
      <c r="L126" s="481"/>
      <c r="M126" s="481"/>
      <c r="N126" s="481"/>
      <c r="O126" s="481"/>
      <c r="P126" s="481"/>
      <c r="Q126" s="481"/>
      <c r="R126" s="481"/>
      <c r="S126" s="481"/>
      <c r="T126" s="481"/>
      <c r="U126" s="481"/>
      <c r="V126" s="7"/>
      <c r="W126" s="482"/>
      <c r="X126" s="482"/>
      <c r="Y126" s="482"/>
      <c r="Z126" s="483"/>
      <c r="AA126" s="7"/>
      <c r="AB126" s="39"/>
      <c r="AC126" s="39"/>
    </row>
    <row r="127" spans="2:29" ht="12.75">
      <c r="B127" s="481"/>
      <c r="C127" s="481"/>
      <c r="D127" s="481"/>
      <c r="E127" s="481"/>
      <c r="F127" s="481"/>
      <c r="G127" s="481"/>
      <c r="H127" s="481"/>
      <c r="I127" s="481"/>
      <c r="J127" s="481"/>
      <c r="K127" s="481"/>
      <c r="L127" s="481"/>
      <c r="M127" s="481"/>
      <c r="N127" s="481"/>
      <c r="O127" s="481"/>
      <c r="P127" s="481"/>
      <c r="Q127" s="481"/>
      <c r="R127" s="481"/>
      <c r="S127" s="481"/>
      <c r="T127" s="481"/>
      <c r="U127" s="481"/>
      <c r="V127" s="7"/>
      <c r="W127" s="482"/>
      <c r="X127" s="482"/>
      <c r="Y127" s="482"/>
      <c r="Z127" s="483"/>
      <c r="AA127" s="7"/>
      <c r="AB127" s="39"/>
      <c r="AC127" s="39"/>
    </row>
    <row r="128" spans="2:29" ht="12.75">
      <c r="B128" s="481"/>
      <c r="C128" s="481"/>
      <c r="D128" s="481"/>
      <c r="E128" s="481"/>
      <c r="F128" s="481"/>
      <c r="G128" s="481"/>
      <c r="H128" s="481"/>
      <c r="I128" s="481"/>
      <c r="J128" s="481"/>
      <c r="K128" s="481"/>
      <c r="L128" s="481"/>
      <c r="M128" s="481"/>
      <c r="N128" s="481"/>
      <c r="O128" s="481"/>
      <c r="P128" s="481"/>
      <c r="Q128" s="481"/>
      <c r="R128" s="481"/>
      <c r="S128" s="481"/>
      <c r="T128" s="481"/>
      <c r="U128" s="481"/>
      <c r="V128" s="7"/>
      <c r="W128" s="482"/>
      <c r="X128" s="482"/>
      <c r="Y128" s="482"/>
      <c r="Z128" s="483"/>
      <c r="AA128" s="7"/>
      <c r="AB128" s="39"/>
      <c r="AC128" s="39"/>
    </row>
    <row r="129" spans="2:29" ht="12.75">
      <c r="B129" s="481"/>
      <c r="C129" s="481"/>
      <c r="D129" s="481"/>
      <c r="E129" s="481"/>
      <c r="F129" s="481"/>
      <c r="G129" s="481"/>
      <c r="H129" s="481"/>
      <c r="I129" s="481"/>
      <c r="J129" s="481"/>
      <c r="K129" s="481"/>
      <c r="L129" s="481"/>
      <c r="M129" s="481"/>
      <c r="N129" s="481"/>
      <c r="O129" s="481"/>
      <c r="P129" s="481"/>
      <c r="Q129" s="481"/>
      <c r="R129" s="481"/>
      <c r="S129" s="481"/>
      <c r="T129" s="481"/>
      <c r="U129" s="481"/>
      <c r="V129" s="7"/>
      <c r="W129" s="482"/>
      <c r="X129" s="482"/>
      <c r="Y129" s="482"/>
      <c r="Z129" s="483"/>
      <c r="AA129" s="7"/>
      <c r="AB129" s="39"/>
      <c r="AC129" s="39"/>
    </row>
    <row r="130" spans="2:29" ht="12.75">
      <c r="B130" s="481"/>
      <c r="C130" s="481"/>
      <c r="D130" s="481"/>
      <c r="E130" s="481"/>
      <c r="F130" s="481"/>
      <c r="G130" s="481"/>
      <c r="H130" s="481"/>
      <c r="I130" s="481"/>
      <c r="J130" s="481"/>
      <c r="K130" s="481"/>
      <c r="L130" s="481"/>
      <c r="M130" s="481"/>
      <c r="N130" s="481"/>
      <c r="O130" s="481"/>
      <c r="P130" s="481"/>
      <c r="Q130" s="481"/>
      <c r="R130" s="481"/>
      <c r="S130" s="481"/>
      <c r="T130" s="481"/>
      <c r="U130" s="481"/>
      <c r="V130" s="7"/>
      <c r="W130" s="482"/>
      <c r="X130" s="482"/>
      <c r="Y130" s="482"/>
      <c r="Z130" s="483"/>
      <c r="AA130" s="7"/>
      <c r="AB130" s="39"/>
      <c r="AC130" s="39"/>
    </row>
    <row r="131" spans="2:29" ht="12.75">
      <c r="B131" s="481"/>
      <c r="C131" s="481"/>
      <c r="D131" s="481"/>
      <c r="E131" s="481"/>
      <c r="F131" s="481"/>
      <c r="G131" s="481"/>
      <c r="H131" s="481"/>
      <c r="I131" s="481"/>
      <c r="J131" s="481"/>
      <c r="K131" s="481"/>
      <c r="L131" s="481"/>
      <c r="M131" s="481"/>
      <c r="N131" s="481"/>
      <c r="O131" s="481"/>
      <c r="P131" s="481"/>
      <c r="Q131" s="481"/>
      <c r="R131" s="481"/>
      <c r="S131" s="481"/>
      <c r="T131" s="481"/>
      <c r="U131" s="481"/>
      <c r="V131" s="7"/>
      <c r="W131" s="482"/>
      <c r="X131" s="482"/>
      <c r="Y131" s="482"/>
      <c r="Z131" s="483"/>
      <c r="AA131" s="7"/>
      <c r="AB131" s="39"/>
      <c r="AC131" s="39"/>
    </row>
    <row r="132" spans="2:29" ht="12.75">
      <c r="B132" s="481"/>
      <c r="C132" s="481"/>
      <c r="D132" s="481"/>
      <c r="E132" s="481"/>
      <c r="F132" s="481"/>
      <c r="G132" s="481"/>
      <c r="H132" s="481"/>
      <c r="I132" s="481"/>
      <c r="J132" s="481"/>
      <c r="K132" s="481"/>
      <c r="L132" s="481"/>
      <c r="M132" s="481"/>
      <c r="N132" s="481"/>
      <c r="O132" s="481"/>
      <c r="P132" s="481"/>
      <c r="Q132" s="481"/>
      <c r="R132" s="481"/>
      <c r="S132" s="481"/>
      <c r="T132" s="481"/>
      <c r="U132" s="481"/>
      <c r="V132" s="7"/>
      <c r="W132" s="482"/>
      <c r="X132" s="482"/>
      <c r="Y132" s="482"/>
      <c r="Z132" s="483"/>
      <c r="AA132" s="7"/>
      <c r="AB132" s="39"/>
      <c r="AC132" s="39"/>
    </row>
    <row r="133" spans="2:29" ht="12.75">
      <c r="B133" s="481"/>
      <c r="C133" s="481"/>
      <c r="D133" s="481"/>
      <c r="E133" s="481"/>
      <c r="F133" s="481"/>
      <c r="G133" s="481"/>
      <c r="H133" s="481"/>
      <c r="I133" s="481"/>
      <c r="J133" s="481"/>
      <c r="K133" s="481"/>
      <c r="L133" s="481"/>
      <c r="M133" s="481"/>
      <c r="N133" s="481"/>
      <c r="O133" s="481"/>
      <c r="P133" s="481"/>
      <c r="Q133" s="481"/>
      <c r="R133" s="481"/>
      <c r="S133" s="481"/>
      <c r="T133" s="481"/>
      <c r="U133" s="481"/>
      <c r="V133" s="7"/>
      <c r="W133" s="482"/>
      <c r="X133" s="482"/>
      <c r="Y133" s="482"/>
      <c r="Z133" s="483"/>
      <c r="AA133" s="7"/>
      <c r="AB133" s="39"/>
      <c r="AC133" s="39"/>
    </row>
    <row r="134" spans="2:29" ht="12.75">
      <c r="B134" s="481"/>
      <c r="C134" s="481"/>
      <c r="D134" s="481"/>
      <c r="E134" s="481"/>
      <c r="F134" s="481"/>
      <c r="G134" s="481"/>
      <c r="H134" s="481"/>
      <c r="I134" s="481"/>
      <c r="J134" s="481"/>
      <c r="K134" s="481"/>
      <c r="L134" s="481"/>
      <c r="M134" s="481"/>
      <c r="N134" s="481"/>
      <c r="O134" s="481"/>
      <c r="P134" s="481"/>
      <c r="Q134" s="481"/>
      <c r="R134" s="481"/>
      <c r="S134" s="481"/>
      <c r="T134" s="481"/>
      <c r="U134" s="481"/>
      <c r="V134" s="7"/>
      <c r="W134" s="482"/>
      <c r="X134" s="482"/>
      <c r="Y134" s="482"/>
      <c r="Z134" s="483"/>
      <c r="AA134" s="7"/>
      <c r="AB134" s="39"/>
      <c r="AC134" s="39"/>
    </row>
    <row r="135" spans="2:29" ht="12.75">
      <c r="B135" s="481"/>
      <c r="C135" s="481"/>
      <c r="D135" s="481"/>
      <c r="E135" s="481"/>
      <c r="F135" s="481"/>
      <c r="G135" s="481"/>
      <c r="H135" s="481"/>
      <c r="I135" s="481"/>
      <c r="J135" s="481"/>
      <c r="K135" s="481"/>
      <c r="L135" s="481"/>
      <c r="M135" s="481"/>
      <c r="N135" s="481"/>
      <c r="O135" s="481"/>
      <c r="P135" s="481"/>
      <c r="Q135" s="481"/>
      <c r="R135" s="481"/>
      <c r="S135" s="481"/>
      <c r="T135" s="481"/>
      <c r="U135" s="481"/>
      <c r="V135" s="7"/>
      <c r="W135" s="482"/>
      <c r="X135" s="482"/>
      <c r="Y135" s="482"/>
      <c r="Z135" s="483"/>
      <c r="AA135" s="7"/>
      <c r="AB135" s="39"/>
      <c r="AC135" s="39"/>
    </row>
    <row r="136" spans="2:29" ht="12.75">
      <c r="B136" s="481"/>
      <c r="C136" s="481"/>
      <c r="D136" s="481"/>
      <c r="E136" s="481"/>
      <c r="F136" s="481"/>
      <c r="G136" s="481"/>
      <c r="H136" s="481"/>
      <c r="I136" s="481"/>
      <c r="J136" s="481"/>
      <c r="K136" s="481"/>
      <c r="L136" s="481"/>
      <c r="M136" s="481"/>
      <c r="N136" s="481"/>
      <c r="O136" s="481"/>
      <c r="P136" s="481"/>
      <c r="Q136" s="481"/>
      <c r="R136" s="481"/>
      <c r="S136" s="481"/>
      <c r="T136" s="481"/>
      <c r="U136" s="481"/>
      <c r="V136" s="7"/>
      <c r="W136" s="482"/>
      <c r="X136" s="482"/>
      <c r="Y136" s="482"/>
      <c r="Z136" s="483"/>
      <c r="AA136" s="7"/>
      <c r="AB136" s="39"/>
      <c r="AC136" s="39"/>
    </row>
    <row r="137" spans="2:29" ht="12.75">
      <c r="B137" s="481"/>
      <c r="C137" s="481"/>
      <c r="D137" s="481"/>
      <c r="E137" s="481"/>
      <c r="F137" s="481"/>
      <c r="G137" s="481"/>
      <c r="H137" s="481"/>
      <c r="I137" s="481"/>
      <c r="J137" s="481"/>
      <c r="K137" s="481"/>
      <c r="L137" s="481"/>
      <c r="M137" s="481"/>
      <c r="N137" s="481"/>
      <c r="O137" s="481"/>
      <c r="P137" s="481"/>
      <c r="Q137" s="481"/>
      <c r="R137" s="481"/>
      <c r="S137" s="481"/>
      <c r="T137" s="481"/>
      <c r="U137" s="481"/>
      <c r="V137" s="7"/>
      <c r="W137" s="482"/>
      <c r="X137" s="482"/>
      <c r="Y137" s="482"/>
      <c r="Z137" s="483"/>
      <c r="AA137" s="7"/>
      <c r="AB137" s="39"/>
      <c r="AC137" s="39"/>
    </row>
    <row r="138" spans="2:29" ht="12.75">
      <c r="B138" s="481"/>
      <c r="C138" s="481"/>
      <c r="D138" s="481"/>
      <c r="E138" s="481"/>
      <c r="F138" s="481"/>
      <c r="G138" s="481"/>
      <c r="H138" s="481"/>
      <c r="I138" s="481"/>
      <c r="J138" s="481"/>
      <c r="K138" s="481"/>
      <c r="L138" s="481"/>
      <c r="M138" s="481"/>
      <c r="N138" s="481"/>
      <c r="O138" s="481"/>
      <c r="P138" s="481"/>
      <c r="Q138" s="481"/>
      <c r="R138" s="481"/>
      <c r="S138" s="481"/>
      <c r="T138" s="481"/>
      <c r="U138" s="481"/>
      <c r="V138" s="7"/>
      <c r="W138" s="482"/>
      <c r="X138" s="482"/>
      <c r="Y138" s="482"/>
      <c r="Z138" s="483"/>
      <c r="AA138" s="7"/>
      <c r="AB138" s="39"/>
      <c r="AC138" s="39"/>
    </row>
    <row r="139" spans="2:29" ht="12.75">
      <c r="B139" s="481"/>
      <c r="C139" s="481"/>
      <c r="D139" s="481"/>
      <c r="E139" s="481"/>
      <c r="F139" s="481"/>
      <c r="G139" s="481"/>
      <c r="H139" s="481"/>
      <c r="I139" s="481"/>
      <c r="J139" s="481"/>
      <c r="K139" s="481"/>
      <c r="L139" s="481"/>
      <c r="M139" s="481"/>
      <c r="N139" s="481"/>
      <c r="O139" s="481"/>
      <c r="P139" s="481"/>
      <c r="Q139" s="481"/>
      <c r="R139" s="481"/>
      <c r="S139" s="481"/>
      <c r="T139" s="481"/>
      <c r="U139" s="481"/>
      <c r="V139" s="7"/>
      <c r="W139" s="482"/>
      <c r="X139" s="482"/>
      <c r="Y139" s="482"/>
      <c r="Z139" s="483"/>
      <c r="AA139" s="7"/>
      <c r="AB139" s="39"/>
      <c r="AC139" s="39"/>
    </row>
    <row r="140" spans="2:29" ht="12.75">
      <c r="B140" s="481"/>
      <c r="C140" s="481"/>
      <c r="D140" s="481"/>
      <c r="E140" s="481"/>
      <c r="F140" s="481"/>
      <c r="G140" s="481"/>
      <c r="H140" s="481"/>
      <c r="I140" s="481"/>
      <c r="J140" s="481"/>
      <c r="K140" s="481"/>
      <c r="L140" s="481"/>
      <c r="M140" s="481"/>
      <c r="N140" s="481"/>
      <c r="O140" s="481"/>
      <c r="P140" s="481"/>
      <c r="Q140" s="481"/>
      <c r="R140" s="481"/>
      <c r="S140" s="481"/>
      <c r="T140" s="481"/>
      <c r="U140" s="481"/>
      <c r="V140" s="7"/>
      <c r="W140" s="482"/>
      <c r="X140" s="482"/>
      <c r="Y140" s="482"/>
      <c r="Z140" s="483"/>
      <c r="AA140" s="7"/>
      <c r="AB140" s="39"/>
      <c r="AC140" s="39"/>
    </row>
    <row r="141" spans="2:29" ht="12.75">
      <c r="B141" s="481"/>
      <c r="C141" s="481"/>
      <c r="D141" s="481"/>
      <c r="E141" s="481"/>
      <c r="F141" s="481"/>
      <c r="G141" s="481"/>
      <c r="H141" s="481"/>
      <c r="I141" s="481"/>
      <c r="J141" s="481"/>
      <c r="K141" s="481"/>
      <c r="L141" s="481"/>
      <c r="M141" s="481"/>
      <c r="N141" s="481"/>
      <c r="O141" s="481"/>
      <c r="P141" s="481"/>
      <c r="Q141" s="481"/>
      <c r="R141" s="481"/>
      <c r="S141" s="481"/>
      <c r="T141" s="481"/>
      <c r="U141" s="481"/>
      <c r="V141" s="7"/>
      <c r="W141" s="482"/>
      <c r="X141" s="482"/>
      <c r="Y141" s="482"/>
      <c r="Z141" s="483"/>
      <c r="AA141" s="7"/>
      <c r="AB141" s="39"/>
      <c r="AC141" s="39"/>
    </row>
    <row r="142" spans="2:29" ht="12.75">
      <c r="B142" s="481"/>
      <c r="C142" s="481"/>
      <c r="D142" s="481"/>
      <c r="E142" s="481"/>
      <c r="F142" s="481"/>
      <c r="G142" s="481"/>
      <c r="H142" s="481"/>
      <c r="I142" s="481"/>
      <c r="J142" s="481"/>
      <c r="K142" s="481"/>
      <c r="L142" s="481"/>
      <c r="M142" s="481"/>
      <c r="N142" s="481"/>
      <c r="O142" s="481"/>
      <c r="P142" s="481"/>
      <c r="Q142" s="481"/>
      <c r="R142" s="481"/>
      <c r="S142" s="481"/>
      <c r="T142" s="481"/>
      <c r="U142" s="481"/>
      <c r="V142" s="7"/>
      <c r="W142" s="482"/>
      <c r="X142" s="482"/>
      <c r="Y142" s="482"/>
      <c r="Z142" s="483"/>
      <c r="AA142" s="7"/>
      <c r="AB142" s="39"/>
      <c r="AC142" s="39"/>
    </row>
    <row r="143" spans="2:29" ht="12.75">
      <c r="B143" s="481"/>
      <c r="C143" s="481"/>
      <c r="D143" s="481"/>
      <c r="E143" s="481"/>
      <c r="F143" s="481"/>
      <c r="G143" s="481"/>
      <c r="H143" s="481"/>
      <c r="I143" s="481"/>
      <c r="J143" s="481"/>
      <c r="K143" s="481"/>
      <c r="L143" s="481"/>
      <c r="M143" s="481"/>
      <c r="N143" s="481"/>
      <c r="O143" s="481"/>
      <c r="P143" s="481"/>
      <c r="Q143" s="481"/>
      <c r="R143" s="481"/>
      <c r="S143" s="481"/>
      <c r="T143" s="481"/>
      <c r="U143" s="481"/>
      <c r="V143" s="7"/>
      <c r="W143" s="482"/>
      <c r="X143" s="482"/>
      <c r="Y143" s="482"/>
      <c r="Z143" s="483"/>
      <c r="AA143" s="7"/>
      <c r="AB143" s="39"/>
      <c r="AC143" s="39"/>
    </row>
    <row r="144" spans="2:29" ht="12.75">
      <c r="B144" s="481"/>
      <c r="C144" s="481"/>
      <c r="D144" s="481"/>
      <c r="E144" s="481"/>
      <c r="F144" s="481"/>
      <c r="G144" s="481"/>
      <c r="H144" s="481"/>
      <c r="I144" s="481"/>
      <c r="J144" s="481"/>
      <c r="K144" s="481"/>
      <c r="L144" s="481"/>
      <c r="M144" s="481"/>
      <c r="N144" s="481"/>
      <c r="O144" s="481"/>
      <c r="P144" s="481"/>
      <c r="Q144" s="481"/>
      <c r="R144" s="481"/>
      <c r="S144" s="481"/>
      <c r="T144" s="481"/>
      <c r="U144" s="481"/>
      <c r="V144" s="7"/>
      <c r="W144" s="482"/>
      <c r="X144" s="482"/>
      <c r="Y144" s="482"/>
      <c r="Z144" s="483"/>
      <c r="AA144" s="7"/>
      <c r="AB144" s="39"/>
      <c r="AC144" s="39"/>
    </row>
    <row r="145" spans="2:29" ht="12.75">
      <c r="B145" s="481"/>
      <c r="C145" s="481"/>
      <c r="D145" s="481"/>
      <c r="E145" s="481"/>
      <c r="F145" s="481"/>
      <c r="G145" s="481"/>
      <c r="H145" s="481"/>
      <c r="I145" s="481"/>
      <c r="J145" s="481"/>
      <c r="K145" s="481"/>
      <c r="L145" s="481"/>
      <c r="M145" s="481"/>
      <c r="N145" s="481"/>
      <c r="O145" s="481"/>
      <c r="P145" s="481"/>
      <c r="Q145" s="481"/>
      <c r="R145" s="481"/>
      <c r="S145" s="481"/>
      <c r="T145" s="481"/>
      <c r="U145" s="481"/>
      <c r="V145" s="7"/>
      <c r="W145" s="482"/>
      <c r="X145" s="482"/>
      <c r="Y145" s="482"/>
      <c r="Z145" s="483"/>
      <c r="AA145" s="7"/>
      <c r="AB145" s="39"/>
      <c r="AC145" s="39"/>
    </row>
    <row r="146" spans="2:29" ht="12.75">
      <c r="B146" s="481"/>
      <c r="C146" s="481"/>
      <c r="D146" s="481"/>
      <c r="E146" s="481"/>
      <c r="F146" s="481"/>
      <c r="G146" s="481"/>
      <c r="H146" s="481"/>
      <c r="I146" s="481"/>
      <c r="J146" s="481"/>
      <c r="K146" s="481"/>
      <c r="L146" s="481"/>
      <c r="M146" s="481"/>
      <c r="N146" s="481"/>
      <c r="O146" s="481"/>
      <c r="P146" s="481"/>
      <c r="Q146" s="481"/>
      <c r="R146" s="481"/>
      <c r="S146" s="481"/>
      <c r="T146" s="481"/>
      <c r="U146" s="481"/>
      <c r="V146" s="7"/>
      <c r="W146" s="482"/>
      <c r="X146" s="482"/>
      <c r="Y146" s="482"/>
      <c r="Z146" s="483"/>
      <c r="AA146" s="7"/>
      <c r="AB146" s="39"/>
      <c r="AC146" s="39"/>
    </row>
    <row r="147" spans="2:29" ht="12.75">
      <c r="B147" s="481"/>
      <c r="C147" s="481"/>
      <c r="D147" s="481"/>
      <c r="E147" s="481"/>
      <c r="F147" s="481"/>
      <c r="G147" s="481"/>
      <c r="H147" s="481"/>
      <c r="I147" s="481"/>
      <c r="J147" s="481"/>
      <c r="K147" s="481"/>
      <c r="L147" s="481"/>
      <c r="M147" s="481"/>
      <c r="N147" s="481"/>
      <c r="O147" s="481"/>
      <c r="P147" s="481"/>
      <c r="Q147" s="481"/>
      <c r="R147" s="481"/>
      <c r="S147" s="481"/>
      <c r="T147" s="481"/>
      <c r="U147" s="481"/>
      <c r="V147" s="7"/>
      <c r="W147" s="482"/>
      <c r="X147" s="482"/>
      <c r="Y147" s="482"/>
      <c r="Z147" s="483"/>
      <c r="AA147" s="7"/>
      <c r="AB147" s="39"/>
      <c r="AC147" s="39"/>
    </row>
    <row r="148" spans="2:29" ht="12.75">
      <c r="B148" s="481"/>
      <c r="C148" s="481"/>
      <c r="D148" s="481"/>
      <c r="E148" s="481"/>
      <c r="F148" s="481"/>
      <c r="G148" s="481"/>
      <c r="H148" s="481"/>
      <c r="I148" s="481"/>
      <c r="J148" s="481"/>
      <c r="K148" s="481"/>
      <c r="L148" s="481"/>
      <c r="M148" s="481"/>
      <c r="N148" s="481"/>
      <c r="O148" s="481"/>
      <c r="P148" s="481"/>
      <c r="Q148" s="481"/>
      <c r="R148" s="481"/>
      <c r="S148" s="481"/>
      <c r="T148" s="481"/>
      <c r="U148" s="481"/>
      <c r="V148" s="7"/>
      <c r="W148" s="482"/>
      <c r="X148" s="482"/>
      <c r="Y148" s="482"/>
      <c r="Z148" s="483"/>
      <c r="AA148" s="7"/>
      <c r="AB148" s="39"/>
      <c r="AC148" s="39"/>
    </row>
    <row r="149" spans="2:29" ht="12.75">
      <c r="B149" s="481"/>
      <c r="C149" s="481"/>
      <c r="D149" s="481"/>
      <c r="E149" s="481"/>
      <c r="F149" s="481"/>
      <c r="G149" s="481"/>
      <c r="H149" s="481"/>
      <c r="I149" s="481"/>
      <c r="J149" s="481"/>
      <c r="K149" s="481"/>
      <c r="L149" s="481"/>
      <c r="M149" s="481"/>
      <c r="N149" s="481"/>
      <c r="O149" s="481"/>
      <c r="P149" s="481"/>
      <c r="Q149" s="481"/>
      <c r="R149" s="481"/>
      <c r="S149" s="481"/>
      <c r="T149" s="481"/>
      <c r="U149" s="481"/>
      <c r="V149" s="7"/>
      <c r="W149" s="482"/>
      <c r="X149" s="482"/>
      <c r="Y149" s="482"/>
      <c r="Z149" s="483"/>
      <c r="AA149" s="7"/>
      <c r="AB149" s="39"/>
      <c r="AC149" s="39"/>
    </row>
    <row r="150" spans="2:29" ht="12.75">
      <c r="B150" s="481"/>
      <c r="C150" s="481"/>
      <c r="D150" s="481"/>
      <c r="E150" s="481"/>
      <c r="F150" s="481"/>
      <c r="G150" s="481"/>
      <c r="H150" s="481"/>
      <c r="I150" s="481"/>
      <c r="J150" s="481"/>
      <c r="K150" s="481"/>
      <c r="L150" s="481"/>
      <c r="M150" s="481"/>
      <c r="N150" s="481"/>
      <c r="O150" s="481"/>
      <c r="P150" s="481"/>
      <c r="Q150" s="481"/>
      <c r="R150" s="481"/>
      <c r="S150" s="481"/>
      <c r="T150" s="481"/>
      <c r="U150" s="481"/>
      <c r="V150" s="7"/>
      <c r="W150" s="482"/>
      <c r="X150" s="482"/>
      <c r="Y150" s="482"/>
      <c r="Z150" s="483"/>
      <c r="AA150" s="7"/>
      <c r="AB150" s="39"/>
      <c r="AC150" s="39"/>
    </row>
    <row r="151" spans="2:29" ht="12.75">
      <c r="B151" s="481"/>
      <c r="C151" s="481"/>
      <c r="D151" s="481"/>
      <c r="E151" s="481"/>
      <c r="F151" s="481"/>
      <c r="G151" s="481"/>
      <c r="H151" s="481"/>
      <c r="I151" s="481"/>
      <c r="J151" s="481"/>
      <c r="K151" s="481"/>
      <c r="L151" s="481"/>
      <c r="M151" s="481"/>
      <c r="N151" s="481"/>
      <c r="O151" s="481"/>
      <c r="P151" s="481"/>
      <c r="Q151" s="481"/>
      <c r="R151" s="481"/>
      <c r="S151" s="481"/>
      <c r="T151" s="481"/>
      <c r="U151" s="481"/>
      <c r="V151" s="7"/>
      <c r="W151" s="482"/>
      <c r="X151" s="482"/>
      <c r="Y151" s="482"/>
      <c r="Z151" s="483"/>
      <c r="AA151" s="7"/>
      <c r="AB151" s="39"/>
      <c r="AC151" s="39"/>
    </row>
    <row r="152" spans="2:29" ht="12.75">
      <c r="B152" s="481"/>
      <c r="C152" s="481"/>
      <c r="D152" s="481"/>
      <c r="E152" s="481"/>
      <c r="F152" s="481"/>
      <c r="G152" s="481"/>
      <c r="H152" s="481"/>
      <c r="I152" s="481"/>
      <c r="J152" s="481"/>
      <c r="K152" s="481"/>
      <c r="L152" s="481"/>
      <c r="M152" s="481"/>
      <c r="N152" s="481"/>
      <c r="O152" s="481"/>
      <c r="P152" s="481"/>
      <c r="Q152" s="481"/>
      <c r="R152" s="481"/>
      <c r="S152" s="481"/>
      <c r="T152" s="481"/>
      <c r="U152" s="481"/>
      <c r="V152" s="7"/>
      <c r="W152" s="482"/>
      <c r="X152" s="482"/>
      <c r="Y152" s="482"/>
      <c r="Z152" s="483"/>
      <c r="AA152" s="7"/>
      <c r="AB152" s="39"/>
      <c r="AC152" s="39"/>
    </row>
    <row r="153" spans="2:29" ht="12.75">
      <c r="B153" s="481"/>
      <c r="C153" s="481"/>
      <c r="D153" s="481"/>
      <c r="E153" s="481"/>
      <c r="F153" s="481"/>
      <c r="G153" s="481"/>
      <c r="H153" s="481"/>
      <c r="I153" s="481"/>
      <c r="J153" s="481"/>
      <c r="K153" s="481"/>
      <c r="L153" s="481"/>
      <c r="M153" s="481"/>
      <c r="N153" s="481"/>
      <c r="O153" s="481"/>
      <c r="P153" s="481"/>
      <c r="Q153" s="481"/>
      <c r="R153" s="481"/>
      <c r="S153" s="481"/>
      <c r="T153" s="481"/>
      <c r="U153" s="481"/>
      <c r="V153" s="7"/>
      <c r="W153" s="482"/>
      <c r="X153" s="482"/>
      <c r="Y153" s="482"/>
      <c r="Z153" s="483"/>
      <c r="AA153" s="7"/>
      <c r="AB153" s="39"/>
      <c r="AC153" s="39"/>
    </row>
    <row r="154" spans="2:29" ht="12.75">
      <c r="B154" s="481"/>
      <c r="C154" s="481"/>
      <c r="D154" s="481"/>
      <c r="E154" s="481"/>
      <c r="F154" s="481"/>
      <c r="G154" s="481"/>
      <c r="H154" s="481"/>
      <c r="I154" s="481"/>
      <c r="J154" s="481"/>
      <c r="K154" s="481"/>
      <c r="L154" s="481"/>
      <c r="M154" s="481"/>
      <c r="N154" s="481"/>
      <c r="O154" s="481"/>
      <c r="P154" s="481"/>
      <c r="Q154" s="481"/>
      <c r="R154" s="481"/>
      <c r="S154" s="481"/>
      <c r="T154" s="481"/>
      <c r="U154" s="481"/>
      <c r="V154" s="7"/>
      <c r="W154" s="482"/>
      <c r="X154" s="482"/>
      <c r="Y154" s="482"/>
      <c r="Z154" s="483"/>
      <c r="AA154" s="7"/>
      <c r="AB154" s="39"/>
      <c r="AC154" s="39"/>
    </row>
    <row r="155" spans="2:29" ht="12.75">
      <c r="B155" s="481"/>
      <c r="C155" s="481"/>
      <c r="D155" s="481"/>
      <c r="E155" s="481"/>
      <c r="F155" s="481"/>
      <c r="G155" s="481"/>
      <c r="H155" s="481"/>
      <c r="I155" s="481"/>
      <c r="J155" s="481"/>
      <c r="K155" s="481"/>
      <c r="L155" s="481"/>
      <c r="M155" s="481"/>
      <c r="N155" s="481"/>
      <c r="O155" s="481"/>
      <c r="P155" s="481"/>
      <c r="Q155" s="481"/>
      <c r="R155" s="481"/>
      <c r="S155" s="481"/>
      <c r="T155" s="481"/>
      <c r="U155" s="481"/>
      <c r="V155" s="7"/>
      <c r="W155" s="482"/>
      <c r="X155" s="482"/>
      <c r="Y155" s="482"/>
      <c r="Z155" s="483"/>
      <c r="AA155" s="7"/>
      <c r="AB155" s="39"/>
      <c r="AC155" s="39"/>
    </row>
    <row r="156" spans="2:29" ht="12.75">
      <c r="B156" s="481"/>
      <c r="C156" s="481"/>
      <c r="D156" s="481"/>
      <c r="E156" s="481"/>
      <c r="F156" s="481"/>
      <c r="G156" s="481"/>
      <c r="H156" s="481"/>
      <c r="I156" s="481"/>
      <c r="J156" s="481"/>
      <c r="K156" s="481"/>
      <c r="L156" s="481"/>
      <c r="M156" s="481"/>
      <c r="N156" s="481"/>
      <c r="O156" s="481"/>
      <c r="P156" s="481"/>
      <c r="Q156" s="481"/>
      <c r="R156" s="481"/>
      <c r="S156" s="481"/>
      <c r="T156" s="481"/>
      <c r="U156" s="481"/>
      <c r="V156" s="7"/>
      <c r="W156" s="482"/>
      <c r="X156" s="482"/>
      <c r="Y156" s="482"/>
      <c r="Z156" s="483"/>
      <c r="AA156" s="7"/>
      <c r="AB156" s="39"/>
      <c r="AC156" s="39"/>
    </row>
    <row r="157" spans="2:29" ht="12.75">
      <c r="B157" s="481"/>
      <c r="C157" s="481"/>
      <c r="D157" s="481"/>
      <c r="E157" s="481"/>
      <c r="F157" s="481"/>
      <c r="G157" s="481"/>
      <c r="H157" s="481"/>
      <c r="I157" s="481"/>
      <c r="J157" s="481"/>
      <c r="K157" s="481"/>
      <c r="L157" s="481"/>
      <c r="M157" s="481"/>
      <c r="N157" s="481"/>
      <c r="O157" s="481"/>
      <c r="P157" s="481"/>
      <c r="Q157" s="481"/>
      <c r="R157" s="481"/>
      <c r="S157" s="481"/>
      <c r="T157" s="481"/>
      <c r="U157" s="481"/>
      <c r="V157" s="7"/>
      <c r="W157" s="482"/>
      <c r="X157" s="482"/>
      <c r="Y157" s="482"/>
      <c r="Z157" s="483"/>
      <c r="AA157" s="7"/>
      <c r="AB157" s="39"/>
      <c r="AC157" s="39"/>
    </row>
    <row r="158" spans="2:29" ht="12.75">
      <c r="B158" s="481"/>
      <c r="C158" s="481"/>
      <c r="D158" s="481"/>
      <c r="E158" s="481"/>
      <c r="F158" s="481"/>
      <c r="G158" s="481"/>
      <c r="H158" s="481"/>
      <c r="I158" s="481"/>
      <c r="J158" s="481"/>
      <c r="K158" s="481"/>
      <c r="L158" s="481"/>
      <c r="M158" s="481"/>
      <c r="N158" s="481"/>
      <c r="O158" s="481"/>
      <c r="P158" s="481"/>
      <c r="Q158" s="481"/>
      <c r="R158" s="481"/>
      <c r="S158" s="481"/>
      <c r="T158" s="481"/>
      <c r="U158" s="481"/>
      <c r="V158" s="7"/>
      <c r="W158" s="482"/>
      <c r="X158" s="482"/>
      <c r="Y158" s="482"/>
      <c r="Z158" s="483"/>
      <c r="AA158" s="7"/>
      <c r="AB158" s="39"/>
      <c r="AC158" s="39"/>
    </row>
    <row r="159" spans="2:29" ht="12.75">
      <c r="B159" s="481"/>
      <c r="C159" s="481"/>
      <c r="D159" s="481"/>
      <c r="E159" s="481"/>
      <c r="F159" s="481"/>
      <c r="G159" s="481"/>
      <c r="H159" s="481"/>
      <c r="I159" s="481"/>
      <c r="J159" s="481"/>
      <c r="K159" s="481"/>
      <c r="L159" s="481"/>
      <c r="M159" s="481"/>
      <c r="N159" s="481"/>
      <c r="O159" s="481"/>
      <c r="P159" s="481"/>
      <c r="Q159" s="481"/>
      <c r="R159" s="481"/>
      <c r="S159" s="481"/>
      <c r="T159" s="481"/>
      <c r="U159" s="481"/>
      <c r="V159" s="7"/>
      <c r="W159" s="482"/>
      <c r="X159" s="482"/>
      <c r="Y159" s="482"/>
      <c r="Z159" s="483"/>
      <c r="AA159" s="7"/>
      <c r="AB159" s="39"/>
      <c r="AC159" s="39"/>
    </row>
    <row r="160" spans="2:29" ht="12.75">
      <c r="B160" s="481"/>
      <c r="C160" s="481"/>
      <c r="D160" s="481"/>
      <c r="E160" s="481"/>
      <c r="F160" s="481"/>
      <c r="G160" s="481"/>
      <c r="H160" s="481"/>
      <c r="I160" s="481"/>
      <c r="J160" s="481"/>
      <c r="K160" s="481"/>
      <c r="L160" s="481"/>
      <c r="M160" s="481"/>
      <c r="N160" s="481"/>
      <c r="O160" s="481"/>
      <c r="P160" s="481"/>
      <c r="Q160" s="481"/>
      <c r="R160" s="481"/>
      <c r="S160" s="481"/>
      <c r="T160" s="481"/>
      <c r="U160" s="481"/>
      <c r="V160" s="7"/>
      <c r="W160" s="482"/>
      <c r="X160" s="482"/>
      <c r="Y160" s="482"/>
      <c r="Z160" s="483"/>
      <c r="AA160" s="7"/>
      <c r="AB160" s="39"/>
      <c r="AC160" s="39"/>
    </row>
    <row r="161" spans="2:29" ht="12.75">
      <c r="B161" s="481"/>
      <c r="C161" s="481"/>
      <c r="D161" s="481"/>
      <c r="E161" s="481"/>
      <c r="F161" s="481"/>
      <c r="G161" s="481"/>
      <c r="H161" s="481"/>
      <c r="I161" s="481"/>
      <c r="J161" s="481"/>
      <c r="K161" s="481"/>
      <c r="L161" s="481"/>
      <c r="M161" s="481"/>
      <c r="N161" s="481"/>
      <c r="O161" s="481"/>
      <c r="P161" s="481"/>
      <c r="Q161" s="481"/>
      <c r="R161" s="481"/>
      <c r="S161" s="481"/>
      <c r="T161" s="481"/>
      <c r="U161" s="481"/>
      <c r="V161" s="7"/>
      <c r="W161" s="482"/>
      <c r="X161" s="482"/>
      <c r="Y161" s="482"/>
      <c r="Z161" s="483"/>
      <c r="AA161" s="7"/>
      <c r="AB161" s="39"/>
      <c r="AC161" s="39"/>
    </row>
    <row r="162" spans="2:29" ht="12.75">
      <c r="B162" s="481"/>
      <c r="C162" s="481"/>
      <c r="D162" s="481"/>
      <c r="E162" s="481"/>
      <c r="F162" s="481"/>
      <c r="G162" s="481"/>
      <c r="H162" s="481"/>
      <c r="I162" s="481"/>
      <c r="J162" s="481"/>
      <c r="K162" s="481"/>
      <c r="L162" s="481"/>
      <c r="M162" s="481"/>
      <c r="N162" s="481"/>
      <c r="O162" s="481"/>
      <c r="P162" s="481"/>
      <c r="Q162" s="481"/>
      <c r="R162" s="481"/>
      <c r="S162" s="481"/>
      <c r="T162" s="481"/>
      <c r="U162" s="481"/>
      <c r="V162" s="7"/>
      <c r="W162" s="482"/>
      <c r="X162" s="482"/>
      <c r="Y162" s="482"/>
      <c r="Z162" s="483"/>
      <c r="AA162" s="7"/>
      <c r="AB162" s="39"/>
      <c r="AC162" s="39"/>
    </row>
    <row r="163" spans="2:29" ht="12.75">
      <c r="B163" s="481"/>
      <c r="C163" s="481"/>
      <c r="D163" s="481"/>
      <c r="E163" s="481"/>
      <c r="F163" s="481"/>
      <c r="G163" s="481"/>
      <c r="H163" s="481"/>
      <c r="I163" s="481"/>
      <c r="J163" s="481"/>
      <c r="K163" s="481"/>
      <c r="L163" s="481"/>
      <c r="M163" s="481"/>
      <c r="N163" s="481"/>
      <c r="O163" s="481"/>
      <c r="P163" s="481"/>
      <c r="Q163" s="481"/>
      <c r="R163" s="481"/>
      <c r="S163" s="481"/>
      <c r="T163" s="481"/>
      <c r="U163" s="481"/>
      <c r="V163" s="7"/>
      <c r="W163" s="482"/>
      <c r="X163" s="482"/>
      <c r="Y163" s="482"/>
      <c r="Z163" s="483"/>
      <c r="AA163" s="7"/>
      <c r="AB163" s="39"/>
      <c r="AC163" s="39"/>
    </row>
    <row r="164" spans="2:29" ht="12.75">
      <c r="B164" s="481"/>
      <c r="C164" s="481"/>
      <c r="D164" s="481"/>
      <c r="E164" s="481"/>
      <c r="F164" s="481"/>
      <c r="G164" s="481"/>
      <c r="H164" s="481"/>
      <c r="I164" s="481"/>
      <c r="J164" s="481"/>
      <c r="K164" s="481"/>
      <c r="L164" s="481"/>
      <c r="M164" s="481"/>
      <c r="N164" s="481"/>
      <c r="O164" s="481"/>
      <c r="P164" s="481"/>
      <c r="Q164" s="481"/>
      <c r="R164" s="481"/>
      <c r="S164" s="481"/>
      <c r="T164" s="481"/>
      <c r="U164" s="481"/>
      <c r="V164" s="7"/>
      <c r="W164" s="482"/>
      <c r="X164" s="482"/>
      <c r="Y164" s="482"/>
      <c r="Z164" s="483"/>
      <c r="AA164" s="7"/>
      <c r="AB164" s="39"/>
      <c r="AC164" s="39"/>
    </row>
    <row r="165" spans="2:29" ht="12.75">
      <c r="B165" s="481"/>
      <c r="C165" s="481"/>
      <c r="D165" s="481"/>
      <c r="E165" s="481"/>
      <c r="F165" s="481"/>
      <c r="G165" s="481"/>
      <c r="H165" s="481"/>
      <c r="I165" s="481"/>
      <c r="J165" s="481"/>
      <c r="K165" s="481"/>
      <c r="L165" s="481"/>
      <c r="M165" s="481"/>
      <c r="N165" s="481"/>
      <c r="O165" s="481"/>
      <c r="P165" s="481"/>
      <c r="Q165" s="481"/>
      <c r="R165" s="481"/>
      <c r="S165" s="481"/>
      <c r="T165" s="481"/>
      <c r="U165" s="481"/>
      <c r="V165" s="7"/>
      <c r="W165" s="482"/>
      <c r="X165" s="482"/>
      <c r="Y165" s="482"/>
      <c r="Z165" s="483"/>
      <c r="AA165" s="7"/>
      <c r="AB165" s="39"/>
      <c r="AC165" s="39"/>
    </row>
    <row r="166" spans="2:29" ht="12.75">
      <c r="B166" s="481"/>
      <c r="C166" s="481"/>
      <c r="D166" s="481"/>
      <c r="E166" s="481"/>
      <c r="F166" s="481"/>
      <c r="G166" s="481"/>
      <c r="H166" s="481"/>
      <c r="I166" s="481"/>
      <c r="J166" s="481"/>
      <c r="K166" s="481"/>
      <c r="L166" s="481"/>
      <c r="M166" s="481"/>
      <c r="N166" s="481"/>
      <c r="O166" s="481"/>
      <c r="P166" s="481"/>
      <c r="Q166" s="481"/>
      <c r="R166" s="481"/>
      <c r="S166" s="481"/>
      <c r="T166" s="481"/>
      <c r="U166" s="481"/>
      <c r="V166" s="7"/>
      <c r="W166" s="482"/>
      <c r="X166" s="482"/>
      <c r="Y166" s="482"/>
      <c r="Z166" s="483"/>
      <c r="AA166" s="7"/>
      <c r="AB166" s="39"/>
      <c r="AC166" s="39"/>
    </row>
    <row r="167" spans="2:29" ht="12.75">
      <c r="B167" s="481"/>
      <c r="C167" s="481"/>
      <c r="D167" s="481"/>
      <c r="E167" s="481"/>
      <c r="F167" s="481"/>
      <c r="G167" s="481"/>
      <c r="H167" s="481"/>
      <c r="I167" s="481"/>
      <c r="J167" s="481"/>
      <c r="K167" s="481"/>
      <c r="L167" s="481"/>
      <c r="M167" s="481"/>
      <c r="N167" s="481"/>
      <c r="O167" s="481"/>
      <c r="P167" s="481"/>
      <c r="Q167" s="481"/>
      <c r="R167" s="481"/>
      <c r="S167" s="481"/>
      <c r="T167" s="481"/>
      <c r="U167" s="481"/>
      <c r="V167" s="7"/>
      <c r="W167" s="482"/>
      <c r="X167" s="482"/>
      <c r="Y167" s="482"/>
      <c r="Z167" s="483"/>
      <c r="AA167" s="7"/>
      <c r="AB167" s="39"/>
      <c r="AC167" s="39"/>
    </row>
    <row r="168" spans="2:29" ht="12.75">
      <c r="B168" s="481"/>
      <c r="C168" s="481"/>
      <c r="D168" s="481"/>
      <c r="E168" s="481"/>
      <c r="F168" s="481"/>
      <c r="G168" s="481"/>
      <c r="H168" s="481"/>
      <c r="I168" s="481"/>
      <c r="J168" s="481"/>
      <c r="K168" s="481"/>
      <c r="L168" s="481"/>
      <c r="M168" s="481"/>
      <c r="N168" s="481"/>
      <c r="O168" s="481"/>
      <c r="P168" s="481"/>
      <c r="Q168" s="481"/>
      <c r="R168" s="481"/>
      <c r="S168" s="481"/>
      <c r="T168" s="481"/>
      <c r="U168" s="481"/>
      <c r="V168" s="7"/>
      <c r="W168" s="482"/>
      <c r="X168" s="482"/>
      <c r="Y168" s="482"/>
      <c r="Z168" s="483"/>
      <c r="AA168" s="7"/>
      <c r="AB168" s="39"/>
      <c r="AC168" s="39"/>
    </row>
    <row r="169" spans="2:29" ht="12.75">
      <c r="B169" s="481"/>
      <c r="C169" s="481"/>
      <c r="D169" s="481"/>
      <c r="E169" s="481"/>
      <c r="F169" s="481"/>
      <c r="G169" s="481"/>
      <c r="H169" s="481"/>
      <c r="I169" s="481"/>
      <c r="J169" s="481"/>
      <c r="K169" s="481"/>
      <c r="L169" s="481"/>
      <c r="M169" s="481"/>
      <c r="N169" s="481"/>
      <c r="O169" s="481"/>
      <c r="P169" s="481"/>
      <c r="Q169" s="481"/>
      <c r="R169" s="481"/>
      <c r="S169" s="481"/>
      <c r="T169" s="481"/>
      <c r="U169" s="481"/>
      <c r="V169" s="7"/>
      <c r="W169" s="482"/>
      <c r="X169" s="482"/>
      <c r="Y169" s="482"/>
      <c r="Z169" s="483"/>
      <c r="AA169" s="7"/>
      <c r="AB169" s="39"/>
      <c r="AC169" s="39"/>
    </row>
    <row r="170" spans="2:29" ht="12.75">
      <c r="B170" s="481"/>
      <c r="C170" s="481"/>
      <c r="D170" s="481"/>
      <c r="E170" s="481"/>
      <c r="F170" s="481"/>
      <c r="G170" s="481"/>
      <c r="H170" s="481"/>
      <c r="I170" s="481"/>
      <c r="J170" s="481"/>
      <c r="K170" s="481"/>
      <c r="L170" s="481"/>
      <c r="M170" s="481"/>
      <c r="N170" s="481"/>
      <c r="O170" s="481"/>
      <c r="P170" s="481"/>
      <c r="Q170" s="481"/>
      <c r="R170" s="481"/>
      <c r="S170" s="481"/>
      <c r="T170" s="481"/>
      <c r="U170" s="481"/>
      <c r="V170" s="7"/>
      <c r="W170" s="482"/>
      <c r="X170" s="482"/>
      <c r="Y170" s="482"/>
      <c r="Z170" s="483"/>
      <c r="AA170" s="7"/>
      <c r="AB170" s="39"/>
      <c r="AC170" s="39"/>
    </row>
    <row r="171" spans="2:29" ht="12.75">
      <c r="B171" s="481"/>
      <c r="C171" s="481"/>
      <c r="D171" s="481"/>
      <c r="E171" s="481"/>
      <c r="F171" s="481"/>
      <c r="G171" s="481"/>
      <c r="H171" s="481"/>
      <c r="I171" s="481"/>
      <c r="J171" s="481"/>
      <c r="K171" s="481"/>
      <c r="L171" s="481"/>
      <c r="M171" s="481"/>
      <c r="N171" s="481"/>
      <c r="O171" s="481"/>
      <c r="P171" s="481"/>
      <c r="Q171" s="481"/>
      <c r="R171" s="481"/>
      <c r="S171" s="481"/>
      <c r="T171" s="481"/>
      <c r="U171" s="481"/>
      <c r="V171" s="7"/>
      <c r="W171" s="482"/>
      <c r="X171" s="482"/>
      <c r="Y171" s="482"/>
      <c r="Z171" s="483"/>
      <c r="AA171" s="7"/>
      <c r="AB171" s="39"/>
      <c r="AC171" s="39"/>
    </row>
    <row r="172" spans="2:29" ht="12.75">
      <c r="B172" s="481"/>
      <c r="C172" s="481"/>
      <c r="D172" s="481"/>
      <c r="E172" s="481"/>
      <c r="F172" s="481"/>
      <c r="G172" s="481"/>
      <c r="H172" s="481"/>
      <c r="I172" s="481"/>
      <c r="J172" s="481"/>
      <c r="K172" s="481"/>
      <c r="L172" s="481"/>
      <c r="M172" s="481"/>
      <c r="N172" s="481"/>
      <c r="O172" s="481"/>
      <c r="P172" s="481"/>
      <c r="Q172" s="481"/>
      <c r="R172" s="481"/>
      <c r="S172" s="481"/>
      <c r="T172" s="481"/>
      <c r="U172" s="481"/>
      <c r="V172" s="7"/>
      <c r="W172" s="482"/>
      <c r="X172" s="482"/>
      <c r="Y172" s="482"/>
      <c r="Z172" s="483"/>
      <c r="AA172" s="7"/>
      <c r="AB172" s="39"/>
      <c r="AC172" s="39"/>
    </row>
    <row r="173" spans="2:29" ht="12.75">
      <c r="B173" s="481"/>
      <c r="C173" s="481"/>
      <c r="D173" s="481"/>
      <c r="E173" s="481"/>
      <c r="F173" s="481"/>
      <c r="G173" s="481"/>
      <c r="H173" s="481"/>
      <c r="I173" s="481"/>
      <c r="J173" s="481"/>
      <c r="K173" s="481"/>
      <c r="L173" s="481"/>
      <c r="M173" s="481"/>
      <c r="N173" s="481"/>
      <c r="O173" s="481"/>
      <c r="P173" s="481"/>
      <c r="Q173" s="481"/>
      <c r="R173" s="481"/>
      <c r="S173" s="481"/>
      <c r="T173" s="481"/>
      <c r="U173" s="481"/>
      <c r="V173" s="7"/>
      <c r="W173" s="482"/>
      <c r="X173" s="482"/>
      <c r="Y173" s="482"/>
      <c r="Z173" s="483"/>
      <c r="AA173" s="7"/>
      <c r="AB173" s="39"/>
      <c r="AC173" s="39"/>
    </row>
    <row r="174" spans="2:29" ht="12.75">
      <c r="B174" s="481"/>
      <c r="C174" s="481"/>
      <c r="D174" s="481"/>
      <c r="E174" s="481"/>
      <c r="F174" s="481"/>
      <c r="G174" s="481"/>
      <c r="H174" s="481"/>
      <c r="I174" s="481"/>
      <c r="J174" s="481"/>
      <c r="K174" s="481"/>
      <c r="L174" s="481"/>
      <c r="M174" s="481"/>
      <c r="N174" s="481"/>
      <c r="O174" s="481"/>
      <c r="P174" s="481"/>
      <c r="Q174" s="481"/>
      <c r="R174" s="481"/>
      <c r="S174" s="481"/>
      <c r="T174" s="481"/>
      <c r="U174" s="481"/>
      <c r="V174" s="7"/>
      <c r="W174" s="482"/>
      <c r="X174" s="482"/>
      <c r="Y174" s="482"/>
      <c r="Z174" s="483"/>
      <c r="AA174" s="7"/>
      <c r="AB174" s="39"/>
      <c r="AC174" s="39"/>
    </row>
    <row r="175" spans="2:29" ht="12.75">
      <c r="B175" s="481"/>
      <c r="C175" s="481"/>
      <c r="D175" s="481"/>
      <c r="E175" s="481"/>
      <c r="F175" s="481"/>
      <c r="G175" s="481"/>
      <c r="H175" s="481"/>
      <c r="I175" s="481"/>
      <c r="J175" s="481"/>
      <c r="K175" s="481"/>
      <c r="L175" s="481"/>
      <c r="M175" s="481"/>
      <c r="N175" s="481"/>
      <c r="O175" s="481"/>
      <c r="P175" s="481"/>
      <c r="Q175" s="481"/>
      <c r="R175" s="481"/>
      <c r="S175" s="481"/>
      <c r="T175" s="481"/>
      <c r="U175" s="481"/>
      <c r="V175" s="7"/>
      <c r="W175" s="482"/>
      <c r="X175" s="482"/>
      <c r="Y175" s="482"/>
      <c r="Z175" s="483"/>
      <c r="AA175" s="7"/>
      <c r="AB175" s="39"/>
      <c r="AC175" s="39"/>
    </row>
    <row r="176" spans="2:29" ht="12.75">
      <c r="B176" s="481"/>
      <c r="C176" s="481"/>
      <c r="D176" s="481"/>
      <c r="E176" s="481"/>
      <c r="F176" s="481"/>
      <c r="G176" s="481"/>
      <c r="H176" s="481"/>
      <c r="I176" s="481"/>
      <c r="J176" s="481"/>
      <c r="K176" s="481"/>
      <c r="L176" s="481"/>
      <c r="M176" s="481"/>
      <c r="N176" s="481"/>
      <c r="O176" s="481"/>
      <c r="P176" s="481"/>
      <c r="Q176" s="481"/>
      <c r="R176" s="481"/>
      <c r="S176" s="481"/>
      <c r="T176" s="481"/>
      <c r="U176" s="481"/>
      <c r="V176" s="7"/>
      <c r="W176" s="482"/>
      <c r="X176" s="482"/>
      <c r="Y176" s="482"/>
      <c r="Z176" s="483"/>
      <c r="AA176" s="7"/>
      <c r="AB176" s="39"/>
      <c r="AC176" s="39"/>
    </row>
    <row r="177" spans="2:29" ht="12.75">
      <c r="B177" s="481"/>
      <c r="C177" s="481"/>
      <c r="D177" s="481"/>
      <c r="E177" s="481"/>
      <c r="F177" s="481"/>
      <c r="G177" s="481"/>
      <c r="H177" s="481"/>
      <c r="I177" s="481"/>
      <c r="J177" s="481"/>
      <c r="K177" s="481"/>
      <c r="L177" s="481"/>
      <c r="M177" s="481"/>
      <c r="N177" s="481"/>
      <c r="O177" s="481"/>
      <c r="P177" s="481"/>
      <c r="Q177" s="481"/>
      <c r="R177" s="481"/>
      <c r="S177" s="481"/>
      <c r="T177" s="481"/>
      <c r="U177" s="481"/>
      <c r="V177" s="7"/>
      <c r="W177" s="482"/>
      <c r="X177" s="482"/>
      <c r="Y177" s="482"/>
      <c r="Z177" s="483"/>
      <c r="AA177" s="7"/>
      <c r="AB177" s="39"/>
      <c r="AC177" s="39"/>
    </row>
    <row r="178" spans="2:29" ht="12.75">
      <c r="B178" s="481"/>
      <c r="C178" s="481"/>
      <c r="D178" s="481"/>
      <c r="E178" s="481"/>
      <c r="F178" s="481"/>
      <c r="G178" s="481"/>
      <c r="H178" s="481"/>
      <c r="I178" s="481"/>
      <c r="J178" s="481"/>
      <c r="K178" s="481"/>
      <c r="L178" s="481"/>
      <c r="M178" s="481"/>
      <c r="N178" s="481"/>
      <c r="O178" s="481"/>
      <c r="P178" s="481"/>
      <c r="Q178" s="481"/>
      <c r="R178" s="481"/>
      <c r="S178" s="481"/>
      <c r="T178" s="481"/>
      <c r="U178" s="481"/>
      <c r="V178" s="7"/>
      <c r="W178" s="482"/>
      <c r="X178" s="482"/>
      <c r="Y178" s="482"/>
      <c r="Z178" s="483"/>
      <c r="AA178" s="7"/>
      <c r="AB178" s="39"/>
      <c r="AC178" s="39"/>
    </row>
    <row r="179" spans="2:29" ht="12.75">
      <c r="B179" s="481"/>
      <c r="C179" s="481"/>
      <c r="D179" s="481"/>
      <c r="E179" s="481"/>
      <c r="F179" s="481"/>
      <c r="G179" s="481"/>
      <c r="H179" s="481"/>
      <c r="I179" s="481"/>
      <c r="J179" s="481"/>
      <c r="K179" s="481"/>
      <c r="L179" s="481"/>
      <c r="M179" s="481"/>
      <c r="N179" s="481"/>
      <c r="O179" s="481"/>
      <c r="P179" s="481"/>
      <c r="Q179" s="481"/>
      <c r="R179" s="481"/>
      <c r="S179" s="481"/>
      <c r="T179" s="481"/>
      <c r="U179" s="481"/>
      <c r="V179" s="7"/>
      <c r="W179" s="482"/>
      <c r="X179" s="482"/>
      <c r="Y179" s="482"/>
      <c r="Z179" s="483"/>
      <c r="AA179" s="7"/>
      <c r="AB179" s="39"/>
      <c r="AC179" s="39"/>
    </row>
    <row r="180" spans="2:29" ht="12.75">
      <c r="B180" s="481"/>
      <c r="C180" s="481"/>
      <c r="D180" s="481"/>
      <c r="E180" s="481"/>
      <c r="F180" s="481"/>
      <c r="G180" s="481"/>
      <c r="H180" s="481"/>
      <c r="I180" s="481"/>
      <c r="J180" s="481"/>
      <c r="K180" s="481"/>
      <c r="L180" s="481"/>
      <c r="M180" s="481"/>
      <c r="N180" s="481"/>
      <c r="O180" s="481"/>
      <c r="P180" s="481"/>
      <c r="Q180" s="481"/>
      <c r="R180" s="481"/>
      <c r="S180" s="481"/>
      <c r="T180" s="481"/>
      <c r="U180" s="481"/>
      <c r="V180" s="7"/>
      <c r="W180" s="482"/>
      <c r="X180" s="482"/>
      <c r="Y180" s="482"/>
      <c r="Z180" s="483"/>
      <c r="AA180" s="7"/>
      <c r="AB180" s="39"/>
      <c r="AC180" s="39"/>
    </row>
    <row r="181" spans="2:29" ht="12.75">
      <c r="B181" s="481"/>
      <c r="C181" s="481"/>
      <c r="D181" s="481"/>
      <c r="E181" s="481"/>
      <c r="F181" s="481"/>
      <c r="G181" s="481"/>
      <c r="H181" s="481"/>
      <c r="I181" s="481"/>
      <c r="J181" s="481"/>
      <c r="K181" s="481"/>
      <c r="L181" s="481"/>
      <c r="M181" s="481"/>
      <c r="N181" s="481"/>
      <c r="O181" s="481"/>
      <c r="P181" s="481"/>
      <c r="Q181" s="481"/>
      <c r="R181" s="481"/>
      <c r="S181" s="481"/>
      <c r="T181" s="481"/>
      <c r="U181" s="481"/>
      <c r="V181" s="7"/>
      <c r="W181" s="482"/>
      <c r="X181" s="482"/>
      <c r="Y181" s="482"/>
      <c r="Z181" s="483"/>
      <c r="AA181" s="7"/>
      <c r="AB181" s="39"/>
      <c r="AC181" s="39"/>
    </row>
    <row r="182" spans="2:29" ht="12.75">
      <c r="B182" s="481"/>
      <c r="C182" s="481"/>
      <c r="D182" s="481"/>
      <c r="E182" s="481"/>
      <c r="F182" s="481"/>
      <c r="G182" s="481"/>
      <c r="H182" s="481"/>
      <c r="I182" s="481"/>
      <c r="J182" s="481"/>
      <c r="K182" s="481"/>
      <c r="L182" s="481"/>
      <c r="M182" s="481"/>
      <c r="N182" s="481"/>
      <c r="O182" s="481"/>
      <c r="P182" s="481"/>
      <c r="Q182" s="481"/>
      <c r="R182" s="481"/>
      <c r="S182" s="481"/>
      <c r="T182" s="481"/>
      <c r="U182" s="481"/>
      <c r="V182" s="7"/>
      <c r="W182" s="482"/>
      <c r="X182" s="482"/>
      <c r="Y182" s="482"/>
      <c r="Z182" s="483"/>
      <c r="AA182" s="7"/>
      <c r="AB182" s="39"/>
      <c r="AC182" s="39"/>
    </row>
    <row r="183" spans="2:29" ht="12.75">
      <c r="B183" s="481"/>
      <c r="C183" s="481"/>
      <c r="D183" s="481"/>
      <c r="E183" s="481"/>
      <c r="F183" s="481"/>
      <c r="G183" s="481"/>
      <c r="H183" s="481"/>
      <c r="I183" s="481"/>
      <c r="J183" s="481"/>
      <c r="K183" s="481"/>
      <c r="L183" s="481"/>
      <c r="M183" s="481"/>
      <c r="N183" s="481"/>
      <c r="O183" s="481"/>
      <c r="P183" s="481"/>
      <c r="Q183" s="481"/>
      <c r="R183" s="481"/>
      <c r="S183" s="481"/>
      <c r="T183" s="481"/>
      <c r="U183" s="481"/>
      <c r="V183" s="7"/>
      <c r="W183" s="482"/>
      <c r="X183" s="482"/>
      <c r="Y183" s="482"/>
      <c r="Z183" s="483"/>
      <c r="AA183" s="7"/>
      <c r="AB183" s="39"/>
      <c r="AC183" s="39"/>
    </row>
    <row r="184" spans="2:29" ht="12.75">
      <c r="B184" s="481"/>
      <c r="C184" s="481"/>
      <c r="D184" s="481"/>
      <c r="E184" s="481"/>
      <c r="F184" s="481"/>
      <c r="G184" s="481"/>
      <c r="H184" s="481"/>
      <c r="I184" s="481"/>
      <c r="J184" s="481"/>
      <c r="K184" s="481"/>
      <c r="L184" s="481"/>
      <c r="M184" s="481"/>
      <c r="N184" s="481"/>
      <c r="O184" s="481"/>
      <c r="P184" s="481"/>
      <c r="Q184" s="481"/>
      <c r="R184" s="481"/>
      <c r="S184" s="481"/>
      <c r="T184" s="481"/>
      <c r="U184" s="481"/>
      <c r="V184" s="7"/>
      <c r="W184" s="482"/>
      <c r="X184" s="482"/>
      <c r="Y184" s="482"/>
      <c r="Z184" s="483"/>
      <c r="AA184" s="7"/>
      <c r="AB184" s="39"/>
      <c r="AC184" s="39"/>
    </row>
    <row r="185" spans="2:29" ht="12.75">
      <c r="B185" s="481"/>
      <c r="C185" s="481"/>
      <c r="D185" s="481"/>
      <c r="E185" s="481"/>
      <c r="F185" s="481"/>
      <c r="G185" s="481"/>
      <c r="H185" s="481"/>
      <c r="I185" s="481"/>
      <c r="J185" s="481"/>
      <c r="K185" s="481"/>
      <c r="L185" s="481"/>
      <c r="M185" s="481"/>
      <c r="N185" s="481"/>
      <c r="O185" s="481"/>
      <c r="P185" s="481"/>
      <c r="Q185" s="481"/>
      <c r="R185" s="481"/>
      <c r="S185" s="481"/>
      <c r="T185" s="481"/>
      <c r="U185" s="481"/>
      <c r="V185" s="7"/>
      <c r="W185" s="482"/>
      <c r="X185" s="482"/>
      <c r="Y185" s="482"/>
      <c r="Z185" s="483"/>
      <c r="AA185" s="7"/>
      <c r="AB185" s="39"/>
      <c r="AC185" s="39"/>
    </row>
    <row r="186" spans="2:29" ht="12.75">
      <c r="B186" s="481"/>
      <c r="C186" s="481"/>
      <c r="D186" s="481"/>
      <c r="E186" s="481"/>
      <c r="F186" s="481"/>
      <c r="G186" s="481"/>
      <c r="H186" s="481"/>
      <c r="I186" s="481"/>
      <c r="J186" s="481"/>
      <c r="K186" s="481"/>
      <c r="L186" s="481"/>
      <c r="M186" s="481"/>
      <c r="N186" s="481"/>
      <c r="O186" s="481"/>
      <c r="P186" s="481"/>
      <c r="Q186" s="481"/>
      <c r="R186" s="481"/>
      <c r="S186" s="481"/>
      <c r="T186" s="481"/>
      <c r="U186" s="481"/>
      <c r="V186" s="7"/>
      <c r="W186" s="482"/>
      <c r="X186" s="482"/>
      <c r="Y186" s="482"/>
      <c r="Z186" s="483"/>
      <c r="AA186" s="7"/>
      <c r="AB186" s="39"/>
      <c r="AC186" s="39"/>
    </row>
    <row r="187" spans="2:29" ht="12.75">
      <c r="B187" s="481"/>
      <c r="C187" s="481"/>
      <c r="D187" s="481"/>
      <c r="E187" s="481"/>
      <c r="F187" s="481"/>
      <c r="G187" s="481"/>
      <c r="H187" s="481"/>
      <c r="I187" s="481"/>
      <c r="J187" s="481"/>
      <c r="K187" s="481"/>
      <c r="L187" s="481"/>
      <c r="M187" s="481"/>
      <c r="N187" s="481"/>
      <c r="O187" s="481"/>
      <c r="P187" s="481"/>
      <c r="Q187" s="481"/>
      <c r="R187" s="481"/>
      <c r="S187" s="481"/>
      <c r="T187" s="481"/>
      <c r="U187" s="481"/>
      <c r="V187" s="7"/>
      <c r="W187" s="482"/>
      <c r="X187" s="482"/>
      <c r="Y187" s="482"/>
      <c r="Z187" s="483"/>
      <c r="AA187" s="7"/>
      <c r="AB187" s="39"/>
      <c r="AC187" s="39"/>
    </row>
    <row r="188" spans="2:29" ht="12.75">
      <c r="B188" s="481"/>
      <c r="C188" s="481"/>
      <c r="D188" s="481"/>
      <c r="E188" s="481"/>
      <c r="F188" s="481"/>
      <c r="G188" s="481"/>
      <c r="H188" s="481"/>
      <c r="I188" s="481"/>
      <c r="J188" s="481"/>
      <c r="K188" s="481"/>
      <c r="L188" s="481"/>
      <c r="M188" s="481"/>
      <c r="N188" s="481"/>
      <c r="O188" s="481"/>
      <c r="P188" s="481"/>
      <c r="Q188" s="481"/>
      <c r="R188" s="481"/>
      <c r="S188" s="481"/>
      <c r="T188" s="481"/>
      <c r="U188" s="481"/>
      <c r="V188" s="7"/>
      <c r="W188" s="482"/>
      <c r="X188" s="482"/>
      <c r="Y188" s="482"/>
      <c r="Z188" s="483"/>
      <c r="AA188" s="7"/>
      <c r="AB188" s="39"/>
      <c r="AC188" s="39"/>
    </row>
    <row r="189" spans="2:29" ht="12.75">
      <c r="B189" s="481"/>
      <c r="C189" s="481"/>
      <c r="D189" s="481"/>
      <c r="E189" s="481"/>
      <c r="F189" s="481"/>
      <c r="G189" s="481"/>
      <c r="H189" s="481"/>
      <c r="I189" s="481"/>
      <c r="J189" s="481"/>
      <c r="K189" s="481"/>
      <c r="L189" s="481"/>
      <c r="M189" s="481"/>
      <c r="N189" s="481"/>
      <c r="O189" s="481"/>
      <c r="P189" s="481"/>
      <c r="Q189" s="481"/>
      <c r="R189" s="481"/>
      <c r="S189" s="481"/>
      <c r="T189" s="481"/>
      <c r="U189" s="481"/>
      <c r="V189" s="7"/>
      <c r="W189" s="482"/>
      <c r="X189" s="482"/>
      <c r="Y189" s="482"/>
      <c r="Z189" s="483"/>
      <c r="AA189" s="7"/>
      <c r="AB189" s="39"/>
      <c r="AC189" s="39"/>
    </row>
    <row r="190" spans="2:29" ht="12.75">
      <c r="B190" s="481"/>
      <c r="C190" s="481"/>
      <c r="D190" s="481"/>
      <c r="E190" s="481"/>
      <c r="F190" s="481"/>
      <c r="G190" s="481"/>
      <c r="H190" s="481"/>
      <c r="I190" s="481"/>
      <c r="J190" s="481"/>
      <c r="K190" s="481"/>
      <c r="L190" s="481"/>
      <c r="M190" s="481"/>
      <c r="N190" s="481"/>
      <c r="O190" s="481"/>
      <c r="P190" s="481"/>
      <c r="Q190" s="481"/>
      <c r="R190" s="481"/>
      <c r="S190" s="481"/>
      <c r="T190" s="481"/>
      <c r="U190" s="481"/>
      <c r="V190" s="7"/>
      <c r="W190" s="482"/>
      <c r="X190" s="482"/>
      <c r="Y190" s="482"/>
      <c r="Z190" s="483"/>
      <c r="AA190" s="7"/>
      <c r="AB190" s="39"/>
      <c r="AC190" s="39"/>
    </row>
    <row r="191" spans="2:29" ht="12.75">
      <c r="B191" s="481"/>
      <c r="C191" s="481"/>
      <c r="D191" s="481"/>
      <c r="E191" s="481"/>
      <c r="F191" s="481"/>
      <c r="G191" s="481"/>
      <c r="H191" s="481"/>
      <c r="I191" s="481"/>
      <c r="J191" s="481"/>
      <c r="K191" s="481"/>
      <c r="L191" s="481"/>
      <c r="M191" s="481"/>
      <c r="N191" s="481"/>
      <c r="O191" s="481"/>
      <c r="P191" s="481"/>
      <c r="Q191" s="481"/>
      <c r="R191" s="481"/>
      <c r="S191" s="481"/>
      <c r="T191" s="481"/>
      <c r="U191" s="481"/>
      <c r="V191" s="7"/>
      <c r="W191" s="482"/>
      <c r="X191" s="482"/>
      <c r="Y191" s="482"/>
      <c r="Z191" s="483"/>
      <c r="AA191" s="7"/>
      <c r="AB191" s="39"/>
      <c r="AC191" s="39"/>
    </row>
    <row r="192" spans="2:29" ht="12.75">
      <c r="B192" s="481"/>
      <c r="C192" s="481"/>
      <c r="D192" s="481"/>
      <c r="E192" s="481"/>
      <c r="F192" s="481"/>
      <c r="G192" s="481"/>
      <c r="H192" s="481"/>
      <c r="I192" s="481"/>
      <c r="J192" s="481"/>
      <c r="K192" s="481"/>
      <c r="L192" s="481"/>
      <c r="M192" s="481"/>
      <c r="N192" s="481"/>
      <c r="O192" s="481"/>
      <c r="P192" s="481"/>
      <c r="Q192" s="481"/>
      <c r="R192" s="481"/>
      <c r="S192" s="481"/>
      <c r="T192" s="481"/>
      <c r="U192" s="481"/>
      <c r="V192" s="7"/>
      <c r="W192" s="482"/>
      <c r="X192" s="482"/>
      <c r="Y192" s="482"/>
      <c r="Z192" s="483"/>
      <c r="AA192" s="7"/>
      <c r="AB192" s="39"/>
      <c r="AC192" s="39"/>
    </row>
    <row r="193" spans="2:29" ht="12.75">
      <c r="B193" s="481"/>
      <c r="C193" s="481"/>
      <c r="D193" s="481"/>
      <c r="E193" s="481"/>
      <c r="F193" s="481"/>
      <c r="G193" s="481"/>
      <c r="H193" s="481"/>
      <c r="I193" s="481"/>
      <c r="J193" s="481"/>
      <c r="K193" s="481"/>
      <c r="L193" s="481"/>
      <c r="M193" s="481"/>
      <c r="N193" s="481"/>
      <c r="O193" s="481"/>
      <c r="P193" s="481"/>
      <c r="Q193" s="481"/>
      <c r="R193" s="481"/>
      <c r="S193" s="481"/>
      <c r="T193" s="481"/>
      <c r="U193" s="481"/>
      <c r="V193" s="7"/>
      <c r="W193" s="482"/>
      <c r="X193" s="482"/>
      <c r="Y193" s="482"/>
      <c r="Z193" s="483"/>
      <c r="AA193" s="7"/>
      <c r="AB193" s="39"/>
      <c r="AC193" s="39"/>
    </row>
    <row r="194" spans="2:29" ht="12.75">
      <c r="B194" s="481"/>
      <c r="C194" s="481"/>
      <c r="D194" s="481"/>
      <c r="E194" s="481"/>
      <c r="F194" s="481"/>
      <c r="G194" s="481"/>
      <c r="H194" s="481"/>
      <c r="I194" s="481"/>
      <c r="J194" s="481"/>
      <c r="K194" s="481"/>
      <c r="L194" s="481"/>
      <c r="M194" s="481"/>
      <c r="N194" s="481"/>
      <c r="O194" s="481"/>
      <c r="P194" s="481"/>
      <c r="Q194" s="481"/>
      <c r="R194" s="481"/>
      <c r="S194" s="481"/>
      <c r="T194" s="481"/>
      <c r="U194" s="481"/>
      <c r="V194" s="7"/>
      <c r="W194" s="482"/>
      <c r="X194" s="482"/>
      <c r="Y194" s="482"/>
      <c r="Z194" s="483"/>
      <c r="AA194" s="7"/>
      <c r="AB194" s="39"/>
      <c r="AC194" s="39"/>
    </row>
    <row r="195" spans="2:29" ht="12.75">
      <c r="B195" s="481"/>
      <c r="C195" s="481"/>
      <c r="D195" s="481"/>
      <c r="E195" s="481"/>
      <c r="F195" s="481"/>
      <c r="G195" s="481"/>
      <c r="H195" s="481"/>
      <c r="I195" s="481"/>
      <c r="J195" s="481"/>
      <c r="K195" s="481"/>
      <c r="L195" s="481"/>
      <c r="M195" s="481"/>
      <c r="N195" s="481"/>
      <c r="O195" s="481"/>
      <c r="P195" s="481"/>
      <c r="Q195" s="481"/>
      <c r="R195" s="481"/>
      <c r="S195" s="481"/>
      <c r="T195" s="481"/>
      <c r="U195" s="481"/>
      <c r="V195" s="7"/>
      <c r="W195" s="482"/>
      <c r="X195" s="482"/>
      <c r="Y195" s="482"/>
      <c r="Z195" s="483"/>
      <c r="AA195" s="7"/>
      <c r="AB195" s="39"/>
      <c r="AC195" s="39"/>
    </row>
    <row r="196" spans="2:29" ht="12.75">
      <c r="B196" s="481"/>
      <c r="C196" s="481"/>
      <c r="D196" s="481"/>
      <c r="E196" s="481"/>
      <c r="F196" s="481"/>
      <c r="G196" s="481"/>
      <c r="H196" s="481"/>
      <c r="I196" s="481"/>
      <c r="J196" s="481"/>
      <c r="K196" s="481"/>
      <c r="L196" s="481"/>
      <c r="M196" s="481"/>
      <c r="N196" s="481"/>
      <c r="O196" s="481"/>
      <c r="P196" s="481"/>
      <c r="Q196" s="481"/>
      <c r="R196" s="481"/>
      <c r="S196" s="481"/>
      <c r="T196" s="481"/>
      <c r="U196" s="481"/>
      <c r="V196" s="7"/>
      <c r="W196" s="482"/>
      <c r="X196" s="482"/>
      <c r="Y196" s="482"/>
      <c r="Z196" s="483"/>
      <c r="AA196" s="7"/>
      <c r="AB196" s="39"/>
      <c r="AC196" s="39"/>
    </row>
    <row r="197" spans="2:29" ht="12.75">
      <c r="B197" s="481"/>
      <c r="C197" s="481"/>
      <c r="D197" s="481"/>
      <c r="E197" s="481"/>
      <c r="F197" s="481"/>
      <c r="G197" s="481"/>
      <c r="H197" s="481"/>
      <c r="I197" s="481"/>
      <c r="J197" s="481"/>
      <c r="K197" s="481"/>
      <c r="L197" s="481"/>
      <c r="M197" s="481"/>
      <c r="N197" s="481"/>
      <c r="O197" s="481"/>
      <c r="P197" s="481"/>
      <c r="Q197" s="481"/>
      <c r="R197" s="481"/>
      <c r="S197" s="481"/>
      <c r="T197" s="481"/>
      <c r="U197" s="481"/>
      <c r="V197" s="7"/>
      <c r="W197" s="482"/>
      <c r="X197" s="482"/>
      <c r="Y197" s="482"/>
      <c r="Z197" s="483"/>
      <c r="AA197" s="7"/>
      <c r="AB197" s="39"/>
      <c r="AC197" s="39"/>
    </row>
    <row r="198" spans="2:29" ht="12.75">
      <c r="B198" s="481"/>
      <c r="C198" s="481"/>
      <c r="D198" s="481"/>
      <c r="E198" s="481"/>
      <c r="F198" s="481"/>
      <c r="G198" s="481"/>
      <c r="H198" s="481"/>
      <c r="I198" s="481"/>
      <c r="J198" s="481"/>
      <c r="K198" s="481"/>
      <c r="L198" s="481"/>
      <c r="M198" s="481"/>
      <c r="N198" s="481"/>
      <c r="O198" s="481"/>
      <c r="P198" s="481"/>
      <c r="Q198" s="481"/>
      <c r="R198" s="481"/>
      <c r="S198" s="481"/>
      <c r="T198" s="481"/>
      <c r="U198" s="481"/>
      <c r="V198" s="7"/>
      <c r="W198" s="482"/>
      <c r="X198" s="482"/>
      <c r="Y198" s="482"/>
      <c r="Z198" s="483"/>
      <c r="AA198" s="7"/>
      <c r="AB198" s="39"/>
      <c r="AC198" s="39"/>
    </row>
    <row r="199" spans="2:29" ht="12.75">
      <c r="B199" s="481"/>
      <c r="C199" s="481"/>
      <c r="D199" s="481"/>
      <c r="E199" s="481"/>
      <c r="F199" s="481"/>
      <c r="G199" s="481"/>
      <c r="H199" s="481"/>
      <c r="I199" s="481"/>
      <c r="J199" s="481"/>
      <c r="K199" s="481"/>
      <c r="L199" s="481"/>
      <c r="M199" s="481"/>
      <c r="N199" s="481"/>
      <c r="O199" s="481"/>
      <c r="P199" s="481"/>
      <c r="Q199" s="481"/>
      <c r="R199" s="481"/>
      <c r="S199" s="481"/>
      <c r="T199" s="481"/>
      <c r="U199" s="481"/>
      <c r="V199" s="7"/>
      <c r="W199" s="482"/>
      <c r="X199" s="482"/>
      <c r="Y199" s="482"/>
      <c r="Z199" s="483"/>
      <c r="AA199" s="7"/>
      <c r="AB199" s="39"/>
      <c r="AC199" s="39"/>
    </row>
    <row r="200" spans="2:29" ht="12.75">
      <c r="B200" s="481"/>
      <c r="C200" s="481"/>
      <c r="D200" s="481"/>
      <c r="E200" s="481"/>
      <c r="F200" s="481"/>
      <c r="G200" s="481"/>
      <c r="H200" s="481"/>
      <c r="I200" s="481"/>
      <c r="J200" s="481"/>
      <c r="K200" s="481"/>
      <c r="L200" s="481"/>
      <c r="M200" s="481"/>
      <c r="N200" s="481"/>
      <c r="O200" s="481"/>
      <c r="P200" s="481"/>
      <c r="Q200" s="481"/>
      <c r="R200" s="481"/>
      <c r="S200" s="481"/>
      <c r="T200" s="481"/>
      <c r="U200" s="481"/>
      <c r="V200" s="7"/>
      <c r="W200" s="482"/>
      <c r="X200" s="482"/>
      <c r="Y200" s="482"/>
      <c r="Z200" s="483"/>
      <c r="AA200" s="7"/>
      <c r="AB200" s="39"/>
      <c r="AC200" s="39"/>
    </row>
    <row r="201" spans="2:29" ht="12.75">
      <c r="B201" s="481"/>
      <c r="C201" s="481"/>
      <c r="D201" s="481"/>
      <c r="E201" s="481"/>
      <c r="F201" s="481"/>
      <c r="G201" s="481"/>
      <c r="H201" s="481"/>
      <c r="I201" s="481"/>
      <c r="J201" s="481"/>
      <c r="K201" s="481"/>
      <c r="L201" s="481"/>
      <c r="M201" s="481"/>
      <c r="N201" s="481"/>
      <c r="O201" s="481"/>
      <c r="P201" s="481"/>
      <c r="Q201" s="481"/>
      <c r="R201" s="481"/>
      <c r="S201" s="481"/>
      <c r="T201" s="481"/>
      <c r="U201" s="481"/>
      <c r="V201" s="7"/>
      <c r="W201" s="482"/>
      <c r="X201" s="482"/>
      <c r="Y201" s="482"/>
      <c r="Z201" s="483"/>
      <c r="AA201" s="7"/>
      <c r="AB201" s="39"/>
      <c r="AC201" s="39"/>
    </row>
    <row r="202" spans="2:29" ht="12.75">
      <c r="B202" s="481"/>
      <c r="C202" s="481"/>
      <c r="D202" s="481"/>
      <c r="E202" s="481"/>
      <c r="F202" s="481"/>
      <c r="G202" s="481"/>
      <c r="H202" s="481"/>
      <c r="I202" s="481"/>
      <c r="J202" s="481"/>
      <c r="K202" s="481"/>
      <c r="L202" s="481"/>
      <c r="M202" s="481"/>
      <c r="N202" s="481"/>
      <c r="O202" s="481"/>
      <c r="P202" s="481"/>
      <c r="Q202" s="481"/>
      <c r="R202" s="481"/>
      <c r="S202" s="481"/>
      <c r="T202" s="481"/>
      <c r="U202" s="481"/>
      <c r="V202" s="7"/>
      <c r="W202" s="482"/>
      <c r="X202" s="482"/>
      <c r="Y202" s="482"/>
      <c r="Z202" s="483"/>
      <c r="AA202" s="7"/>
      <c r="AB202" s="39"/>
      <c r="AC202" s="39"/>
    </row>
    <row r="203" spans="2:29" ht="12.75">
      <c r="B203" s="481"/>
      <c r="C203" s="481"/>
      <c r="D203" s="481"/>
      <c r="E203" s="481"/>
      <c r="F203" s="481"/>
      <c r="G203" s="481"/>
      <c r="H203" s="481"/>
      <c r="I203" s="481"/>
      <c r="J203" s="481"/>
      <c r="K203" s="481"/>
      <c r="L203" s="481"/>
      <c r="M203" s="481"/>
      <c r="N203" s="481"/>
      <c r="O203" s="481"/>
      <c r="P203" s="481"/>
      <c r="Q203" s="481"/>
      <c r="R203" s="481"/>
      <c r="S203" s="481"/>
      <c r="T203" s="481"/>
      <c r="U203" s="481"/>
      <c r="V203" s="7"/>
      <c r="W203" s="482"/>
      <c r="X203" s="482"/>
      <c r="Y203" s="482"/>
      <c r="Z203" s="483"/>
      <c r="AA203" s="7"/>
      <c r="AB203" s="39"/>
      <c r="AC203" s="39"/>
    </row>
    <row r="204" spans="2:29" ht="12.75">
      <c r="B204" s="481"/>
      <c r="C204" s="481"/>
      <c r="D204" s="481"/>
      <c r="E204" s="481"/>
      <c r="F204" s="481"/>
      <c r="G204" s="481"/>
      <c r="H204" s="481"/>
      <c r="I204" s="481"/>
      <c r="J204" s="481"/>
      <c r="K204" s="481"/>
      <c r="L204" s="481"/>
      <c r="M204" s="481"/>
      <c r="N204" s="481"/>
      <c r="O204" s="481"/>
      <c r="P204" s="481"/>
      <c r="Q204" s="481"/>
      <c r="R204" s="481"/>
      <c r="S204" s="481"/>
      <c r="T204" s="481"/>
      <c r="U204" s="481"/>
      <c r="V204" s="7"/>
      <c r="W204" s="482"/>
      <c r="X204" s="482"/>
      <c r="Y204" s="482"/>
      <c r="Z204" s="483"/>
      <c r="AA204" s="7"/>
      <c r="AB204" s="39"/>
      <c r="AC204" s="39"/>
    </row>
    <row r="205" spans="2:29" ht="12.75">
      <c r="B205" s="481"/>
      <c r="C205" s="481"/>
      <c r="D205" s="481"/>
      <c r="E205" s="481"/>
      <c r="F205" s="481"/>
      <c r="G205" s="481"/>
      <c r="H205" s="481"/>
      <c r="I205" s="481"/>
      <c r="J205" s="481"/>
      <c r="K205" s="481"/>
      <c r="L205" s="481"/>
      <c r="M205" s="481"/>
      <c r="N205" s="481"/>
      <c r="O205" s="481"/>
      <c r="P205" s="481"/>
      <c r="Q205" s="481"/>
      <c r="R205" s="481"/>
      <c r="S205" s="481"/>
      <c r="T205" s="481"/>
      <c r="U205" s="481"/>
      <c r="V205" s="7"/>
      <c r="W205" s="482"/>
      <c r="X205" s="482"/>
      <c r="Y205" s="482"/>
      <c r="Z205" s="483"/>
      <c r="AA205" s="7"/>
      <c r="AB205" s="39"/>
      <c r="AC205" s="39"/>
    </row>
    <row r="206" spans="2:29" ht="12.75">
      <c r="B206" s="481"/>
      <c r="C206" s="481"/>
      <c r="D206" s="481"/>
      <c r="E206" s="481"/>
      <c r="F206" s="481"/>
      <c r="G206" s="481"/>
      <c r="H206" s="481"/>
      <c r="I206" s="481"/>
      <c r="J206" s="481"/>
      <c r="K206" s="481"/>
      <c r="L206" s="481"/>
      <c r="M206" s="481"/>
      <c r="N206" s="481"/>
      <c r="O206" s="481"/>
      <c r="P206" s="481"/>
      <c r="Q206" s="481"/>
      <c r="R206" s="481"/>
      <c r="S206" s="481"/>
      <c r="T206" s="481"/>
      <c r="U206" s="481"/>
      <c r="V206" s="7"/>
      <c r="W206" s="482"/>
      <c r="X206" s="482"/>
      <c r="Y206" s="482"/>
      <c r="Z206" s="483"/>
      <c r="AA206" s="7"/>
      <c r="AB206" s="39"/>
      <c r="AC206" s="39"/>
    </row>
    <row r="207" spans="2:29" ht="12.75">
      <c r="B207" s="481"/>
      <c r="C207" s="481"/>
      <c r="D207" s="481"/>
      <c r="E207" s="481"/>
      <c r="F207" s="481"/>
      <c r="G207" s="481"/>
      <c r="H207" s="481"/>
      <c r="I207" s="481"/>
      <c r="J207" s="481"/>
      <c r="K207" s="481"/>
      <c r="L207" s="481"/>
      <c r="M207" s="481"/>
      <c r="N207" s="481"/>
      <c r="O207" s="481"/>
      <c r="P207" s="481"/>
      <c r="Q207" s="481"/>
      <c r="R207" s="481"/>
      <c r="S207" s="481"/>
      <c r="T207" s="481"/>
      <c r="U207" s="481"/>
      <c r="V207" s="7"/>
      <c r="W207" s="482"/>
      <c r="X207" s="482"/>
      <c r="Y207" s="482"/>
      <c r="Z207" s="483"/>
      <c r="AA207" s="7"/>
      <c r="AB207" s="39"/>
      <c r="AC207" s="39"/>
    </row>
    <row r="208" spans="2:29" ht="12.75">
      <c r="B208" s="481"/>
      <c r="C208" s="481"/>
      <c r="D208" s="481"/>
      <c r="E208" s="481"/>
      <c r="F208" s="481"/>
      <c r="G208" s="481"/>
      <c r="H208" s="481"/>
      <c r="I208" s="481"/>
      <c r="J208" s="481"/>
      <c r="K208" s="481"/>
      <c r="L208" s="481"/>
      <c r="M208" s="481"/>
      <c r="N208" s="481"/>
      <c r="O208" s="481"/>
      <c r="P208" s="481"/>
      <c r="Q208" s="481"/>
      <c r="R208" s="481"/>
      <c r="S208" s="481"/>
      <c r="T208" s="481"/>
      <c r="U208" s="481"/>
      <c r="V208" s="7"/>
      <c r="W208" s="482"/>
      <c r="X208" s="482"/>
      <c r="Y208" s="482"/>
      <c r="Z208" s="483"/>
      <c r="AA208" s="7"/>
      <c r="AB208" s="39"/>
      <c r="AC208" s="39"/>
    </row>
    <row r="209" spans="2:29" ht="12.75">
      <c r="B209" s="481"/>
      <c r="C209" s="481"/>
      <c r="D209" s="481"/>
      <c r="E209" s="481"/>
      <c r="F209" s="481"/>
      <c r="G209" s="481"/>
      <c r="H209" s="481"/>
      <c r="I209" s="481"/>
      <c r="J209" s="481"/>
      <c r="K209" s="481"/>
      <c r="L209" s="481"/>
      <c r="M209" s="481"/>
      <c r="N209" s="481"/>
      <c r="O209" s="481"/>
      <c r="P209" s="481"/>
      <c r="Q209" s="481"/>
      <c r="R209" s="481"/>
      <c r="S209" s="481"/>
      <c r="T209" s="481"/>
      <c r="U209" s="481"/>
      <c r="V209" s="7"/>
      <c r="W209" s="482"/>
      <c r="X209" s="482"/>
      <c r="Y209" s="482"/>
      <c r="Z209" s="483"/>
      <c r="AA209" s="7"/>
      <c r="AB209" s="39"/>
      <c r="AC209" s="39"/>
    </row>
    <row r="210" spans="2:29" ht="12.75">
      <c r="B210" s="481"/>
      <c r="C210" s="481"/>
      <c r="D210" s="481"/>
      <c r="E210" s="481"/>
      <c r="F210" s="481"/>
      <c r="G210" s="481"/>
      <c r="H210" s="481"/>
      <c r="I210" s="481"/>
      <c r="J210" s="481"/>
      <c r="K210" s="481"/>
      <c r="L210" s="481"/>
      <c r="M210" s="481"/>
      <c r="N210" s="481"/>
      <c r="O210" s="481"/>
      <c r="P210" s="481"/>
      <c r="Q210" s="481"/>
      <c r="R210" s="481"/>
      <c r="S210" s="481"/>
      <c r="T210" s="481"/>
      <c r="U210" s="481"/>
      <c r="V210" s="7"/>
      <c r="W210" s="482"/>
      <c r="X210" s="482"/>
      <c r="Y210" s="482"/>
      <c r="Z210" s="483"/>
      <c r="AA210" s="7"/>
      <c r="AB210" s="39"/>
      <c r="AC210" s="39"/>
    </row>
    <row r="211" spans="2:29" ht="12.75">
      <c r="B211" s="481"/>
      <c r="C211" s="481"/>
      <c r="D211" s="481"/>
      <c r="E211" s="481"/>
      <c r="F211" s="481"/>
      <c r="G211" s="481"/>
      <c r="H211" s="481"/>
      <c r="I211" s="481"/>
      <c r="J211" s="481"/>
      <c r="K211" s="481"/>
      <c r="L211" s="481"/>
      <c r="M211" s="481"/>
      <c r="N211" s="481"/>
      <c r="O211" s="481"/>
      <c r="P211" s="481"/>
      <c r="Q211" s="481"/>
      <c r="R211" s="481"/>
      <c r="S211" s="481"/>
      <c r="T211" s="481"/>
      <c r="U211" s="481"/>
      <c r="V211" s="7"/>
      <c r="W211" s="482"/>
      <c r="X211" s="482"/>
      <c r="Y211" s="482"/>
      <c r="Z211" s="483"/>
      <c r="AA211" s="7"/>
      <c r="AB211" s="39"/>
      <c r="AC211" s="39"/>
    </row>
    <row r="212" spans="2:29" ht="12.75">
      <c r="B212" s="481"/>
      <c r="C212" s="481"/>
      <c r="D212" s="481"/>
      <c r="E212" s="481"/>
      <c r="F212" s="481"/>
      <c r="G212" s="481"/>
      <c r="H212" s="481"/>
      <c r="I212" s="481"/>
      <c r="J212" s="481"/>
      <c r="K212" s="481"/>
      <c r="L212" s="481"/>
      <c r="M212" s="481"/>
      <c r="N212" s="481"/>
      <c r="O212" s="481"/>
      <c r="P212" s="481"/>
      <c r="Q212" s="481"/>
      <c r="R212" s="481"/>
      <c r="S212" s="481"/>
      <c r="T212" s="481"/>
      <c r="U212" s="481"/>
      <c r="V212" s="7"/>
      <c r="W212" s="482"/>
      <c r="X212" s="482"/>
      <c r="Y212" s="482"/>
      <c r="Z212" s="483"/>
      <c r="AA212" s="7"/>
      <c r="AB212" s="39"/>
      <c r="AC212" s="39"/>
    </row>
    <row r="213" spans="2:29" ht="12.75">
      <c r="B213" s="481"/>
      <c r="C213" s="481"/>
      <c r="D213" s="481"/>
      <c r="E213" s="481"/>
      <c r="F213" s="481"/>
      <c r="G213" s="481"/>
      <c r="H213" s="481"/>
      <c r="I213" s="481"/>
      <c r="J213" s="481"/>
      <c r="K213" s="481"/>
      <c r="L213" s="481"/>
      <c r="M213" s="481"/>
      <c r="N213" s="481"/>
      <c r="O213" s="481"/>
      <c r="P213" s="481"/>
      <c r="Q213" s="481"/>
      <c r="R213" s="481"/>
      <c r="S213" s="481"/>
      <c r="T213" s="481"/>
      <c r="U213" s="481"/>
      <c r="V213" s="7"/>
      <c r="W213" s="482"/>
      <c r="X213" s="482"/>
      <c r="Y213" s="482"/>
      <c r="Z213" s="483"/>
      <c r="AA213" s="7"/>
      <c r="AB213" s="39"/>
      <c r="AC213" s="39"/>
    </row>
    <row r="214" spans="2:29" ht="12.75">
      <c r="B214" s="481"/>
      <c r="C214" s="481"/>
      <c r="D214" s="481"/>
      <c r="E214" s="481"/>
      <c r="F214" s="481"/>
      <c r="G214" s="481"/>
      <c r="H214" s="481"/>
      <c r="I214" s="481"/>
      <c r="J214" s="481"/>
      <c r="K214" s="481"/>
      <c r="L214" s="481"/>
      <c r="M214" s="481"/>
      <c r="N214" s="481"/>
      <c r="O214" s="481"/>
      <c r="P214" s="481"/>
      <c r="Q214" s="481"/>
      <c r="R214" s="481"/>
      <c r="S214" s="481"/>
      <c r="T214" s="481"/>
      <c r="U214" s="481"/>
      <c r="V214" s="7"/>
      <c r="W214" s="482"/>
      <c r="X214" s="482"/>
      <c r="Y214" s="482"/>
      <c r="Z214" s="483"/>
      <c r="AA214" s="7"/>
      <c r="AB214" s="39"/>
      <c r="AC214" s="39"/>
    </row>
    <row r="215" spans="2:29" ht="12.75">
      <c r="B215" s="481"/>
      <c r="C215" s="481"/>
      <c r="D215" s="481"/>
      <c r="E215" s="481"/>
      <c r="F215" s="481"/>
      <c r="G215" s="481"/>
      <c r="H215" s="481"/>
      <c r="I215" s="481"/>
      <c r="J215" s="481"/>
      <c r="K215" s="481"/>
      <c r="L215" s="481"/>
      <c r="M215" s="481"/>
      <c r="N215" s="481"/>
      <c r="O215" s="481"/>
      <c r="P215" s="481"/>
      <c r="Q215" s="481"/>
      <c r="R215" s="481"/>
      <c r="S215" s="481"/>
      <c r="T215" s="481"/>
      <c r="U215" s="481"/>
      <c r="V215" s="7"/>
      <c r="W215" s="482"/>
      <c r="X215" s="482"/>
      <c r="Y215" s="482"/>
      <c r="Z215" s="483"/>
      <c r="AA215" s="7"/>
      <c r="AB215" s="39"/>
      <c r="AC215" s="39"/>
    </row>
    <row r="216" spans="2:29" ht="12.75">
      <c r="B216" s="481"/>
      <c r="C216" s="481"/>
      <c r="D216" s="481"/>
      <c r="E216" s="481"/>
      <c r="F216" s="481"/>
      <c r="G216" s="481"/>
      <c r="H216" s="481"/>
      <c r="I216" s="481"/>
      <c r="J216" s="481"/>
      <c r="K216" s="481"/>
      <c r="L216" s="481"/>
      <c r="M216" s="481"/>
      <c r="N216" s="481"/>
      <c r="O216" s="481"/>
      <c r="P216" s="481"/>
      <c r="Q216" s="481"/>
      <c r="R216" s="481"/>
      <c r="S216" s="481"/>
      <c r="T216" s="481"/>
      <c r="U216" s="481"/>
      <c r="V216" s="7"/>
      <c r="W216" s="482"/>
      <c r="X216" s="482"/>
      <c r="Y216" s="482"/>
      <c r="Z216" s="483"/>
      <c r="AA216" s="7"/>
      <c r="AB216" s="39"/>
      <c r="AC216" s="39"/>
    </row>
    <row r="217" spans="2:29" ht="12.75">
      <c r="B217" s="481"/>
      <c r="C217" s="481"/>
      <c r="D217" s="481"/>
      <c r="E217" s="481"/>
      <c r="F217" s="481"/>
      <c r="G217" s="481"/>
      <c r="H217" s="481"/>
      <c r="I217" s="481"/>
      <c r="J217" s="481"/>
      <c r="K217" s="481"/>
      <c r="L217" s="481"/>
      <c r="M217" s="481"/>
      <c r="N217" s="481"/>
      <c r="O217" s="481"/>
      <c r="P217" s="481"/>
      <c r="Q217" s="481"/>
      <c r="R217" s="481"/>
      <c r="S217" s="481"/>
      <c r="T217" s="481"/>
      <c r="U217" s="481"/>
      <c r="V217" s="7"/>
      <c r="W217" s="482"/>
      <c r="X217" s="482"/>
      <c r="Y217" s="482"/>
      <c r="Z217" s="483"/>
      <c r="AA217" s="7"/>
      <c r="AB217" s="39"/>
      <c r="AC217" s="39"/>
    </row>
    <row r="218" spans="2:29" ht="12.75">
      <c r="B218" s="481"/>
      <c r="C218" s="481"/>
      <c r="D218" s="481"/>
      <c r="E218" s="481"/>
      <c r="F218" s="481"/>
      <c r="G218" s="481"/>
      <c r="H218" s="481"/>
      <c r="I218" s="481"/>
      <c r="J218" s="481"/>
      <c r="K218" s="481"/>
      <c r="L218" s="481"/>
      <c r="M218" s="481"/>
      <c r="N218" s="481"/>
      <c r="O218" s="481"/>
      <c r="P218" s="481"/>
      <c r="Q218" s="481"/>
      <c r="R218" s="481"/>
      <c r="S218" s="481"/>
      <c r="T218" s="481"/>
      <c r="U218" s="481"/>
      <c r="V218" s="7"/>
      <c r="W218" s="482"/>
      <c r="X218" s="482"/>
      <c r="Y218" s="482"/>
      <c r="Z218" s="483"/>
      <c r="AA218" s="7"/>
      <c r="AB218" s="39"/>
      <c r="AC218" s="39"/>
    </row>
    <row r="219" spans="2:29" ht="12.75">
      <c r="B219" s="481"/>
      <c r="C219" s="481"/>
      <c r="D219" s="481"/>
      <c r="E219" s="481"/>
      <c r="F219" s="481"/>
      <c r="G219" s="481"/>
      <c r="H219" s="481"/>
      <c r="I219" s="481"/>
      <c r="J219" s="481"/>
      <c r="K219" s="481"/>
      <c r="L219" s="481"/>
      <c r="M219" s="481"/>
      <c r="N219" s="481"/>
      <c r="O219" s="481"/>
      <c r="P219" s="481"/>
      <c r="Q219" s="481"/>
      <c r="R219" s="481"/>
      <c r="S219" s="481"/>
      <c r="T219" s="481"/>
      <c r="U219" s="481"/>
      <c r="V219" s="7"/>
      <c r="W219" s="482"/>
      <c r="X219" s="482"/>
      <c r="Y219" s="482"/>
      <c r="Z219" s="483"/>
      <c r="AA219" s="7"/>
      <c r="AB219" s="39"/>
      <c r="AC219" s="39"/>
    </row>
    <row r="220" spans="2:29" ht="12.75">
      <c r="B220" s="481"/>
      <c r="C220" s="481"/>
      <c r="D220" s="481"/>
      <c r="E220" s="481"/>
      <c r="F220" s="481"/>
      <c r="G220" s="481"/>
      <c r="H220" s="481"/>
      <c r="I220" s="481"/>
      <c r="J220" s="481"/>
      <c r="K220" s="481"/>
      <c r="L220" s="481"/>
      <c r="M220" s="481"/>
      <c r="N220" s="481"/>
      <c r="O220" s="481"/>
      <c r="P220" s="481"/>
      <c r="Q220" s="481"/>
      <c r="R220" s="481"/>
      <c r="S220" s="481"/>
      <c r="T220" s="481"/>
      <c r="U220" s="481"/>
      <c r="V220" s="7"/>
      <c r="W220" s="482"/>
      <c r="X220" s="482"/>
      <c r="Y220" s="482"/>
      <c r="Z220" s="483"/>
      <c r="AA220" s="7"/>
      <c r="AB220" s="39"/>
      <c r="AC220" s="39"/>
    </row>
    <row r="221" spans="2:29" ht="12.75">
      <c r="B221" s="481"/>
      <c r="C221" s="481"/>
      <c r="D221" s="481"/>
      <c r="E221" s="481"/>
      <c r="F221" s="481"/>
      <c r="G221" s="481"/>
      <c r="H221" s="481"/>
      <c r="I221" s="481"/>
      <c r="J221" s="481"/>
      <c r="K221" s="481"/>
      <c r="L221" s="481"/>
      <c r="M221" s="481"/>
      <c r="N221" s="481"/>
      <c r="O221" s="481"/>
      <c r="P221" s="481"/>
      <c r="Q221" s="481"/>
      <c r="R221" s="481"/>
      <c r="S221" s="481"/>
      <c r="T221" s="481"/>
      <c r="U221" s="481"/>
      <c r="V221" s="7"/>
      <c r="W221" s="482"/>
      <c r="X221" s="482"/>
      <c r="Y221" s="482"/>
      <c r="Z221" s="483"/>
      <c r="AA221" s="7"/>
      <c r="AB221" s="39"/>
      <c r="AC221" s="39"/>
    </row>
    <row r="222" spans="2:29" ht="12.75">
      <c r="B222" s="481"/>
      <c r="C222" s="481"/>
      <c r="D222" s="481"/>
      <c r="E222" s="481"/>
      <c r="F222" s="481"/>
      <c r="G222" s="481"/>
      <c r="H222" s="481"/>
      <c r="I222" s="481"/>
      <c r="J222" s="481"/>
      <c r="K222" s="481"/>
      <c r="L222" s="481"/>
      <c r="M222" s="481"/>
      <c r="N222" s="481"/>
      <c r="O222" s="481"/>
      <c r="P222" s="481"/>
      <c r="Q222" s="481"/>
      <c r="R222" s="481"/>
      <c r="S222" s="481"/>
      <c r="T222" s="481"/>
      <c r="U222" s="481"/>
      <c r="V222" s="7"/>
      <c r="W222" s="482"/>
      <c r="X222" s="482"/>
      <c r="Y222" s="482"/>
      <c r="Z222" s="483"/>
      <c r="AA222" s="7"/>
      <c r="AB222" s="39"/>
      <c r="AC222" s="39"/>
    </row>
    <row r="223" spans="2:29" ht="12.75">
      <c r="B223" s="481"/>
      <c r="C223" s="481"/>
      <c r="D223" s="481"/>
      <c r="E223" s="481"/>
      <c r="F223" s="481"/>
      <c r="G223" s="481"/>
      <c r="H223" s="481"/>
      <c r="I223" s="481"/>
      <c r="J223" s="481"/>
      <c r="K223" s="481"/>
      <c r="L223" s="481"/>
      <c r="M223" s="481"/>
      <c r="N223" s="481"/>
      <c r="O223" s="481"/>
      <c r="P223" s="481"/>
      <c r="Q223" s="481"/>
      <c r="R223" s="481"/>
      <c r="S223" s="481"/>
      <c r="T223" s="481"/>
      <c r="U223" s="481"/>
      <c r="V223" s="7"/>
      <c r="W223" s="482"/>
      <c r="X223" s="482"/>
      <c r="Y223" s="482"/>
      <c r="Z223" s="483"/>
      <c r="AA223" s="7"/>
      <c r="AB223" s="39"/>
      <c r="AC223" s="39"/>
    </row>
    <row r="224" spans="2:29" ht="12.75">
      <c r="B224" s="481"/>
      <c r="C224" s="481"/>
      <c r="D224" s="481"/>
      <c r="E224" s="481"/>
      <c r="F224" s="481"/>
      <c r="G224" s="481"/>
      <c r="H224" s="481"/>
      <c r="I224" s="481"/>
      <c r="J224" s="481"/>
      <c r="K224" s="481"/>
      <c r="L224" s="481"/>
      <c r="M224" s="481"/>
      <c r="N224" s="481"/>
      <c r="O224" s="481"/>
      <c r="P224" s="481"/>
      <c r="Q224" s="481"/>
      <c r="R224" s="481"/>
      <c r="S224" s="481"/>
      <c r="T224" s="481"/>
      <c r="U224" s="481"/>
      <c r="V224" s="7"/>
      <c r="W224" s="482"/>
      <c r="X224" s="482"/>
      <c r="Y224" s="482"/>
      <c r="Z224" s="483"/>
      <c r="AA224" s="7"/>
      <c r="AB224" s="39"/>
      <c r="AC224" s="39"/>
    </row>
    <row r="225" spans="2:29" ht="12.75">
      <c r="B225" s="481"/>
      <c r="C225" s="481"/>
      <c r="D225" s="481"/>
      <c r="E225" s="481"/>
      <c r="F225" s="481"/>
      <c r="G225" s="481"/>
      <c r="H225" s="481"/>
      <c r="I225" s="481"/>
      <c r="J225" s="481"/>
      <c r="K225" s="481"/>
      <c r="L225" s="481"/>
      <c r="M225" s="481"/>
      <c r="N225" s="481"/>
      <c r="O225" s="481"/>
      <c r="P225" s="481"/>
      <c r="Q225" s="481"/>
      <c r="R225" s="481"/>
      <c r="S225" s="481"/>
      <c r="T225" s="481"/>
      <c r="U225" s="481"/>
      <c r="V225" s="7"/>
      <c r="W225" s="482"/>
      <c r="X225" s="482"/>
      <c r="Y225" s="482"/>
      <c r="Z225" s="483"/>
      <c r="AA225" s="7"/>
      <c r="AB225" s="39"/>
      <c r="AC225" s="39"/>
    </row>
    <row r="226" spans="2:29" ht="12.75">
      <c r="B226" s="481"/>
      <c r="C226" s="481"/>
      <c r="D226" s="481"/>
      <c r="E226" s="481"/>
      <c r="F226" s="481"/>
      <c r="G226" s="481"/>
      <c r="H226" s="481"/>
      <c r="I226" s="481"/>
      <c r="J226" s="481"/>
      <c r="K226" s="481"/>
      <c r="L226" s="481"/>
      <c r="M226" s="481"/>
      <c r="N226" s="481"/>
      <c r="O226" s="481"/>
      <c r="P226" s="481"/>
      <c r="Q226" s="481"/>
      <c r="R226" s="481"/>
      <c r="S226" s="481"/>
      <c r="T226" s="481"/>
      <c r="U226" s="481"/>
      <c r="V226" s="7"/>
      <c r="W226" s="482"/>
      <c r="X226" s="482"/>
      <c r="Y226" s="482"/>
      <c r="Z226" s="483"/>
      <c r="AA226" s="7"/>
      <c r="AB226" s="39"/>
      <c r="AC226" s="39"/>
    </row>
    <row r="227" spans="2:29" ht="12.75">
      <c r="B227" s="481"/>
      <c r="C227" s="481"/>
      <c r="D227" s="481"/>
      <c r="E227" s="481"/>
      <c r="F227" s="481"/>
      <c r="G227" s="481"/>
      <c r="H227" s="481"/>
      <c r="I227" s="481"/>
      <c r="J227" s="481"/>
      <c r="K227" s="481"/>
      <c r="L227" s="481"/>
      <c r="M227" s="481"/>
      <c r="N227" s="481"/>
      <c r="O227" s="481"/>
      <c r="P227" s="481"/>
      <c r="Q227" s="481"/>
      <c r="R227" s="481"/>
      <c r="S227" s="481"/>
      <c r="T227" s="481"/>
      <c r="U227" s="481"/>
      <c r="V227" s="7"/>
      <c r="W227" s="482"/>
      <c r="X227" s="482"/>
      <c r="Y227" s="482"/>
      <c r="Z227" s="483"/>
      <c r="AA227" s="7"/>
      <c r="AB227" s="39"/>
      <c r="AC227" s="39"/>
    </row>
    <row r="228" spans="2:29" ht="12.75">
      <c r="B228" s="481"/>
      <c r="C228" s="481"/>
      <c r="D228" s="481"/>
      <c r="E228" s="481"/>
      <c r="F228" s="481"/>
      <c r="G228" s="481"/>
      <c r="H228" s="481"/>
      <c r="I228" s="481"/>
      <c r="J228" s="481"/>
      <c r="K228" s="481"/>
      <c r="L228" s="481"/>
      <c r="M228" s="481"/>
      <c r="N228" s="481"/>
      <c r="O228" s="481"/>
      <c r="P228" s="481"/>
      <c r="Q228" s="481"/>
      <c r="R228" s="481"/>
      <c r="S228" s="481"/>
      <c r="T228" s="481"/>
      <c r="U228" s="481"/>
      <c r="V228" s="7"/>
      <c r="W228" s="482"/>
      <c r="X228" s="482"/>
      <c r="Y228" s="482"/>
      <c r="Z228" s="483"/>
      <c r="AA228" s="7"/>
      <c r="AB228" s="39"/>
      <c r="AC228" s="39"/>
    </row>
    <row r="229" spans="2:29" ht="12.75">
      <c r="B229" s="481"/>
      <c r="C229" s="481"/>
      <c r="D229" s="481"/>
      <c r="E229" s="481"/>
      <c r="F229" s="481"/>
      <c r="G229" s="481"/>
      <c r="H229" s="481"/>
      <c r="I229" s="481"/>
      <c r="J229" s="481"/>
      <c r="K229" s="481"/>
      <c r="L229" s="481"/>
      <c r="M229" s="481"/>
      <c r="N229" s="481"/>
      <c r="O229" s="481"/>
      <c r="P229" s="481"/>
      <c r="Q229" s="481"/>
      <c r="R229" s="481"/>
      <c r="S229" s="481"/>
      <c r="T229" s="481"/>
      <c r="U229" s="481"/>
      <c r="V229" s="7"/>
      <c r="W229" s="482"/>
      <c r="X229" s="482"/>
      <c r="Y229" s="482"/>
      <c r="Z229" s="483"/>
      <c r="AA229" s="7"/>
      <c r="AB229" s="39"/>
      <c r="AC229" s="39"/>
    </row>
    <row r="230" spans="2:29" ht="12.75">
      <c r="B230" s="481"/>
      <c r="C230" s="481"/>
      <c r="D230" s="481"/>
      <c r="E230" s="481"/>
      <c r="F230" s="481"/>
      <c r="G230" s="481"/>
      <c r="H230" s="481"/>
      <c r="I230" s="481"/>
      <c r="J230" s="481"/>
      <c r="K230" s="481"/>
      <c r="L230" s="481"/>
      <c r="M230" s="481"/>
      <c r="N230" s="481"/>
      <c r="O230" s="481"/>
      <c r="P230" s="481"/>
      <c r="Q230" s="481"/>
      <c r="R230" s="481"/>
      <c r="S230" s="481"/>
      <c r="T230" s="481"/>
      <c r="U230" s="481"/>
      <c r="V230" s="7"/>
      <c r="W230" s="482"/>
      <c r="X230" s="482"/>
      <c r="Y230" s="482"/>
      <c r="Z230" s="483"/>
      <c r="AA230" s="7"/>
      <c r="AB230" s="39"/>
      <c r="AC230" s="39"/>
    </row>
    <row r="231" spans="2:29" ht="12.75">
      <c r="B231" s="481"/>
      <c r="C231" s="481"/>
      <c r="D231" s="481"/>
      <c r="E231" s="481"/>
      <c r="F231" s="481"/>
      <c r="G231" s="481"/>
      <c r="H231" s="481"/>
      <c r="I231" s="481"/>
      <c r="J231" s="481"/>
      <c r="K231" s="481"/>
      <c r="L231" s="481"/>
      <c r="M231" s="481"/>
      <c r="N231" s="481"/>
      <c r="O231" s="481"/>
      <c r="P231" s="481"/>
      <c r="Q231" s="481"/>
      <c r="R231" s="481"/>
      <c r="S231" s="481"/>
      <c r="T231" s="481"/>
      <c r="U231" s="481"/>
      <c r="V231" s="7"/>
      <c r="W231" s="482"/>
      <c r="X231" s="482"/>
      <c r="Y231" s="482"/>
      <c r="Z231" s="483"/>
      <c r="AA231" s="7"/>
      <c r="AB231" s="39"/>
      <c r="AC231" s="39"/>
    </row>
    <row r="232" spans="2:29" ht="12.75">
      <c r="B232" s="481"/>
      <c r="C232" s="481"/>
      <c r="D232" s="481"/>
      <c r="E232" s="481"/>
      <c r="F232" s="481"/>
      <c r="G232" s="481"/>
      <c r="H232" s="481"/>
      <c r="I232" s="481"/>
      <c r="J232" s="481"/>
      <c r="K232" s="481"/>
      <c r="L232" s="481"/>
      <c r="M232" s="481"/>
      <c r="N232" s="481"/>
      <c r="O232" s="481"/>
      <c r="P232" s="481"/>
      <c r="Q232" s="481"/>
      <c r="R232" s="481"/>
      <c r="S232" s="481"/>
      <c r="T232" s="481"/>
      <c r="U232" s="481"/>
      <c r="V232" s="7"/>
      <c r="W232" s="482"/>
      <c r="X232" s="482"/>
      <c r="Y232" s="482"/>
      <c r="Z232" s="483"/>
      <c r="AA232" s="7"/>
      <c r="AB232" s="39"/>
      <c r="AC232" s="39"/>
    </row>
    <row r="233" spans="2:29" ht="12.75">
      <c r="B233" s="481"/>
      <c r="C233" s="481"/>
      <c r="D233" s="481"/>
      <c r="E233" s="481"/>
      <c r="F233" s="481"/>
      <c r="G233" s="481"/>
      <c r="H233" s="481"/>
      <c r="I233" s="481"/>
      <c r="J233" s="481"/>
      <c r="K233" s="481"/>
      <c r="L233" s="481"/>
      <c r="M233" s="481"/>
      <c r="N233" s="481"/>
      <c r="O233" s="481"/>
      <c r="P233" s="481"/>
      <c r="Q233" s="481"/>
      <c r="R233" s="481"/>
      <c r="S233" s="481"/>
      <c r="T233" s="481"/>
      <c r="U233" s="481"/>
      <c r="V233" s="7"/>
      <c r="W233" s="482"/>
      <c r="X233" s="482"/>
      <c r="Y233" s="482"/>
      <c r="Z233" s="483"/>
      <c r="AA233" s="7"/>
      <c r="AB233" s="39"/>
      <c r="AC233" s="39"/>
    </row>
    <row r="234" spans="2:29" ht="12.75">
      <c r="B234" s="481"/>
      <c r="C234" s="481"/>
      <c r="D234" s="481"/>
      <c r="E234" s="481"/>
      <c r="F234" s="481"/>
      <c r="G234" s="481"/>
      <c r="H234" s="481"/>
      <c r="I234" s="481"/>
      <c r="J234" s="481"/>
      <c r="K234" s="481"/>
      <c r="L234" s="481"/>
      <c r="M234" s="481"/>
      <c r="N234" s="481"/>
      <c r="O234" s="481"/>
      <c r="P234" s="481"/>
      <c r="Q234" s="481"/>
      <c r="R234" s="481"/>
      <c r="S234" s="481"/>
      <c r="T234" s="481"/>
      <c r="U234" s="481"/>
      <c r="V234" s="7"/>
      <c r="W234" s="482"/>
      <c r="X234" s="482"/>
      <c r="Y234" s="482"/>
      <c r="Z234" s="483"/>
      <c r="AA234" s="7"/>
      <c r="AB234" s="39"/>
      <c r="AC234" s="39"/>
    </row>
    <row r="235" spans="2:29" ht="12.75">
      <c r="B235" s="481"/>
      <c r="C235" s="481"/>
      <c r="D235" s="481"/>
      <c r="E235" s="481"/>
      <c r="F235" s="481"/>
      <c r="G235" s="481"/>
      <c r="H235" s="481"/>
      <c r="I235" s="481"/>
      <c r="J235" s="481"/>
      <c r="K235" s="481"/>
      <c r="L235" s="481"/>
      <c r="M235" s="481"/>
      <c r="N235" s="481"/>
      <c r="O235" s="481"/>
      <c r="P235" s="481"/>
      <c r="Q235" s="481"/>
      <c r="R235" s="481"/>
      <c r="S235" s="481"/>
      <c r="T235" s="481"/>
      <c r="U235" s="481"/>
      <c r="V235" s="7"/>
      <c r="W235" s="482"/>
      <c r="X235" s="482"/>
      <c r="Y235" s="482"/>
      <c r="Z235" s="483"/>
      <c r="AA235" s="7"/>
      <c r="AB235" s="39"/>
      <c r="AC235" s="39"/>
    </row>
    <row r="236" spans="2:29" ht="12.75">
      <c r="B236" s="481"/>
      <c r="C236" s="481"/>
      <c r="D236" s="481"/>
      <c r="E236" s="481"/>
      <c r="F236" s="481"/>
      <c r="G236" s="481"/>
      <c r="H236" s="481"/>
      <c r="I236" s="481"/>
      <c r="J236" s="481"/>
      <c r="K236" s="481"/>
      <c r="L236" s="481"/>
      <c r="M236" s="481"/>
      <c r="N236" s="481"/>
      <c r="O236" s="481"/>
      <c r="P236" s="481"/>
      <c r="Q236" s="481"/>
      <c r="R236" s="481"/>
      <c r="S236" s="481"/>
      <c r="T236" s="481"/>
      <c r="U236" s="481"/>
      <c r="V236" s="7"/>
      <c r="W236" s="482"/>
      <c r="X236" s="482"/>
      <c r="Y236" s="482"/>
      <c r="Z236" s="483"/>
      <c r="AA236" s="7"/>
      <c r="AB236" s="39"/>
      <c r="AC236" s="39"/>
    </row>
    <row r="237" spans="2:29" ht="12.75">
      <c r="B237" s="481"/>
      <c r="C237" s="481"/>
      <c r="D237" s="481"/>
      <c r="E237" s="481"/>
      <c r="F237" s="481"/>
      <c r="G237" s="481"/>
      <c r="H237" s="481"/>
      <c r="I237" s="481"/>
      <c r="J237" s="481"/>
      <c r="K237" s="481"/>
      <c r="L237" s="481"/>
      <c r="M237" s="481"/>
      <c r="N237" s="481"/>
      <c r="O237" s="481"/>
      <c r="P237" s="481"/>
      <c r="Q237" s="481"/>
      <c r="R237" s="481"/>
      <c r="S237" s="481"/>
      <c r="T237" s="481"/>
      <c r="U237" s="481"/>
      <c r="V237" s="7"/>
      <c r="W237" s="482"/>
      <c r="X237" s="482"/>
      <c r="Y237" s="482"/>
      <c r="Z237" s="483"/>
      <c r="AA237" s="7"/>
      <c r="AB237" s="39"/>
      <c r="AC237" s="39"/>
    </row>
    <row r="238" spans="2:29" ht="12.75">
      <c r="B238" s="481"/>
      <c r="C238" s="481"/>
      <c r="D238" s="481"/>
      <c r="E238" s="481"/>
      <c r="F238" s="481"/>
      <c r="G238" s="481"/>
      <c r="H238" s="481"/>
      <c r="I238" s="481"/>
      <c r="J238" s="481"/>
      <c r="K238" s="481"/>
      <c r="L238" s="481"/>
      <c r="M238" s="481"/>
      <c r="N238" s="481"/>
      <c r="O238" s="481"/>
      <c r="P238" s="481"/>
      <c r="Q238" s="481"/>
      <c r="R238" s="481"/>
      <c r="S238" s="481"/>
      <c r="T238" s="481"/>
      <c r="U238" s="481"/>
      <c r="V238" s="7"/>
      <c r="W238" s="482"/>
      <c r="X238" s="482"/>
      <c r="Y238" s="482"/>
      <c r="Z238" s="483"/>
      <c r="AA238" s="7"/>
      <c r="AB238" s="39"/>
      <c r="AC238" s="39"/>
    </row>
    <row r="239" spans="2:29" ht="12.75">
      <c r="B239" s="481"/>
      <c r="C239" s="481"/>
      <c r="D239" s="481"/>
      <c r="E239" s="481"/>
      <c r="F239" s="481"/>
      <c r="G239" s="481"/>
      <c r="H239" s="481"/>
      <c r="I239" s="481"/>
      <c r="J239" s="481"/>
      <c r="K239" s="481"/>
      <c r="L239" s="481"/>
      <c r="M239" s="481"/>
      <c r="N239" s="481"/>
      <c r="O239" s="481"/>
      <c r="P239" s="481"/>
      <c r="Q239" s="481"/>
      <c r="R239" s="481"/>
      <c r="S239" s="481"/>
      <c r="T239" s="481"/>
      <c r="U239" s="481"/>
      <c r="V239" s="7"/>
      <c r="W239" s="482"/>
      <c r="X239" s="482"/>
      <c r="Y239" s="482"/>
      <c r="Z239" s="483"/>
      <c r="AA239" s="7"/>
      <c r="AB239" s="39"/>
      <c r="AC239" s="39"/>
    </row>
    <row r="240" spans="2:29" ht="12.75">
      <c r="B240" s="481"/>
      <c r="C240" s="481"/>
      <c r="D240" s="481"/>
      <c r="E240" s="481"/>
      <c r="F240" s="481"/>
      <c r="G240" s="481"/>
      <c r="H240" s="481"/>
      <c r="I240" s="481"/>
      <c r="J240" s="481"/>
      <c r="K240" s="481"/>
      <c r="L240" s="481"/>
      <c r="M240" s="481"/>
      <c r="N240" s="481"/>
      <c r="O240" s="481"/>
      <c r="P240" s="481"/>
      <c r="Q240" s="481"/>
      <c r="R240" s="481"/>
      <c r="S240" s="481"/>
      <c r="T240" s="481"/>
      <c r="U240" s="481"/>
      <c r="V240" s="7"/>
      <c r="W240" s="482"/>
      <c r="X240" s="482"/>
      <c r="Y240" s="482"/>
      <c r="Z240" s="483"/>
      <c r="AA240" s="7"/>
      <c r="AB240" s="39"/>
      <c r="AC240" s="39"/>
    </row>
    <row r="241" spans="2:29" ht="12.75">
      <c r="B241" s="481"/>
      <c r="C241" s="481"/>
      <c r="D241" s="481"/>
      <c r="E241" s="481"/>
      <c r="F241" s="481"/>
      <c r="G241" s="481"/>
      <c r="H241" s="481"/>
      <c r="I241" s="481"/>
      <c r="J241" s="481"/>
      <c r="K241" s="481"/>
      <c r="L241" s="481"/>
      <c r="M241" s="481"/>
      <c r="N241" s="481"/>
      <c r="O241" s="481"/>
      <c r="P241" s="481"/>
      <c r="Q241" s="481"/>
      <c r="R241" s="481"/>
      <c r="S241" s="481"/>
      <c r="T241" s="481"/>
      <c r="U241" s="481"/>
      <c r="V241" s="7"/>
      <c r="W241" s="482"/>
      <c r="X241" s="482"/>
      <c r="Y241" s="482"/>
      <c r="Z241" s="483"/>
      <c r="AA241" s="7"/>
      <c r="AB241" s="39"/>
      <c r="AC241" s="39"/>
    </row>
    <row r="242" spans="2:29" ht="12.75">
      <c r="B242" s="481"/>
      <c r="C242" s="481"/>
      <c r="D242" s="481"/>
      <c r="E242" s="481"/>
      <c r="F242" s="481"/>
      <c r="G242" s="481"/>
      <c r="H242" s="481"/>
      <c r="I242" s="481"/>
      <c r="J242" s="481"/>
      <c r="K242" s="481"/>
      <c r="L242" s="481"/>
      <c r="M242" s="481"/>
      <c r="N242" s="481"/>
      <c r="O242" s="481"/>
      <c r="P242" s="481"/>
      <c r="Q242" s="481"/>
      <c r="R242" s="481"/>
      <c r="S242" s="481"/>
      <c r="T242" s="481"/>
      <c r="U242" s="481"/>
      <c r="V242" s="7"/>
      <c r="W242" s="482"/>
      <c r="X242" s="482"/>
      <c r="Y242" s="482"/>
      <c r="Z242" s="483"/>
      <c r="AA242" s="7"/>
      <c r="AB242" s="39"/>
      <c r="AC242" s="39"/>
    </row>
    <row r="243" spans="2:29" ht="12.75">
      <c r="B243" s="481"/>
      <c r="C243" s="481"/>
      <c r="D243" s="481"/>
      <c r="E243" s="481"/>
      <c r="F243" s="481"/>
      <c r="G243" s="481"/>
      <c r="H243" s="481"/>
      <c r="I243" s="481"/>
      <c r="J243" s="481"/>
      <c r="K243" s="481"/>
      <c r="L243" s="481"/>
      <c r="M243" s="481"/>
      <c r="N243" s="481"/>
      <c r="O243" s="481"/>
      <c r="P243" s="481"/>
      <c r="Q243" s="481"/>
      <c r="R243" s="481"/>
      <c r="S243" s="481"/>
      <c r="T243" s="481"/>
      <c r="U243" s="481"/>
      <c r="V243" s="7"/>
      <c r="W243" s="482"/>
      <c r="X243" s="482"/>
      <c r="Y243" s="482"/>
      <c r="Z243" s="483"/>
      <c r="AA243" s="7"/>
      <c r="AB243" s="39"/>
      <c r="AC243" s="39"/>
    </row>
    <row r="244" spans="2:29" ht="12.75">
      <c r="B244" s="481"/>
      <c r="C244" s="481"/>
      <c r="D244" s="481"/>
      <c r="E244" s="481"/>
      <c r="F244" s="481"/>
      <c r="G244" s="481"/>
      <c r="H244" s="481"/>
      <c r="I244" s="481"/>
      <c r="J244" s="481"/>
      <c r="K244" s="481"/>
      <c r="L244" s="481"/>
      <c r="M244" s="481"/>
      <c r="N244" s="481"/>
      <c r="O244" s="481"/>
      <c r="P244" s="481"/>
      <c r="Q244" s="481"/>
      <c r="R244" s="481"/>
      <c r="S244" s="481"/>
      <c r="T244" s="481"/>
      <c r="U244" s="481"/>
      <c r="V244" s="7"/>
      <c r="W244" s="482"/>
      <c r="X244" s="482"/>
      <c r="Y244" s="482"/>
      <c r="Z244" s="483"/>
      <c r="AA244" s="7"/>
      <c r="AB244" s="39"/>
      <c r="AC244" s="39"/>
    </row>
    <row r="245" spans="2:29" ht="12.75">
      <c r="B245" s="481"/>
      <c r="C245" s="481"/>
      <c r="D245" s="481"/>
      <c r="E245" s="481"/>
      <c r="F245" s="481"/>
      <c r="G245" s="481"/>
      <c r="H245" s="481"/>
      <c r="I245" s="481"/>
      <c r="J245" s="481"/>
      <c r="K245" s="481"/>
      <c r="L245" s="481"/>
      <c r="M245" s="481"/>
      <c r="N245" s="481"/>
      <c r="O245" s="481"/>
      <c r="P245" s="481"/>
      <c r="Q245" s="481"/>
      <c r="R245" s="481"/>
      <c r="S245" s="481"/>
      <c r="T245" s="481"/>
      <c r="U245" s="481"/>
      <c r="V245" s="7"/>
      <c r="W245" s="482"/>
      <c r="X245" s="482"/>
      <c r="Y245" s="482"/>
      <c r="Z245" s="483"/>
      <c r="AA245" s="7"/>
      <c r="AB245" s="39"/>
      <c r="AC245" s="39"/>
    </row>
    <row r="246" spans="2:29" ht="12.75">
      <c r="B246" s="481"/>
      <c r="C246" s="481"/>
      <c r="D246" s="481"/>
      <c r="E246" s="481"/>
      <c r="F246" s="481"/>
      <c r="G246" s="481"/>
      <c r="H246" s="481"/>
      <c r="I246" s="481"/>
      <c r="J246" s="481"/>
      <c r="K246" s="481"/>
      <c r="L246" s="481"/>
      <c r="M246" s="481"/>
      <c r="N246" s="481"/>
      <c r="O246" s="481"/>
      <c r="P246" s="481"/>
      <c r="Q246" s="481"/>
      <c r="R246" s="481"/>
      <c r="S246" s="481"/>
      <c r="T246" s="481"/>
      <c r="U246" s="481"/>
      <c r="V246" s="7"/>
      <c r="W246" s="482"/>
      <c r="X246" s="482"/>
      <c r="Y246" s="482"/>
      <c r="Z246" s="483"/>
      <c r="AA246" s="7"/>
      <c r="AB246" s="39"/>
      <c r="AC246" s="39"/>
    </row>
    <row r="247" spans="2:29" ht="12.75">
      <c r="B247" s="481"/>
      <c r="C247" s="481"/>
      <c r="D247" s="481"/>
      <c r="E247" s="481"/>
      <c r="F247" s="481"/>
      <c r="G247" s="481"/>
      <c r="H247" s="481"/>
      <c r="I247" s="481"/>
      <c r="J247" s="481"/>
      <c r="K247" s="481"/>
      <c r="L247" s="481"/>
      <c r="M247" s="481"/>
      <c r="N247" s="481"/>
      <c r="O247" s="481"/>
      <c r="P247" s="481"/>
      <c r="Q247" s="481"/>
      <c r="R247" s="481"/>
      <c r="S247" s="481"/>
      <c r="T247" s="481"/>
      <c r="U247" s="481"/>
      <c r="V247" s="7"/>
      <c r="W247" s="482"/>
      <c r="X247" s="482"/>
      <c r="Y247" s="482"/>
      <c r="Z247" s="483"/>
      <c r="AA247" s="7"/>
      <c r="AB247" s="39"/>
      <c r="AC247" s="39"/>
    </row>
    <row r="248" spans="2:29" ht="12.75">
      <c r="B248" s="481"/>
      <c r="C248" s="481"/>
      <c r="D248" s="481"/>
      <c r="E248" s="481"/>
      <c r="F248" s="481"/>
      <c r="G248" s="481"/>
      <c r="H248" s="481"/>
      <c r="I248" s="481"/>
      <c r="J248" s="481"/>
      <c r="K248" s="481"/>
      <c r="L248" s="481"/>
      <c r="M248" s="481"/>
      <c r="N248" s="481"/>
      <c r="O248" s="481"/>
      <c r="P248" s="481"/>
      <c r="Q248" s="481"/>
      <c r="R248" s="481"/>
      <c r="S248" s="481"/>
      <c r="T248" s="481"/>
      <c r="U248" s="481"/>
      <c r="V248" s="7"/>
      <c r="W248" s="482"/>
      <c r="X248" s="482"/>
      <c r="Y248" s="482"/>
      <c r="Z248" s="483"/>
      <c r="AA248" s="7"/>
      <c r="AB248" s="39"/>
      <c r="AC248" s="39"/>
    </row>
    <row r="249" spans="2:29" ht="12.75">
      <c r="B249" s="481"/>
      <c r="C249" s="481"/>
      <c r="D249" s="481"/>
      <c r="E249" s="481"/>
      <c r="F249" s="481"/>
      <c r="G249" s="481"/>
      <c r="H249" s="481"/>
      <c r="I249" s="481"/>
      <c r="J249" s="481"/>
      <c r="K249" s="481"/>
      <c r="L249" s="481"/>
      <c r="M249" s="481"/>
      <c r="N249" s="481"/>
      <c r="O249" s="481"/>
      <c r="P249" s="481"/>
      <c r="Q249" s="481"/>
      <c r="R249" s="481"/>
      <c r="S249" s="481"/>
      <c r="T249" s="481"/>
      <c r="U249" s="481"/>
      <c r="V249" s="7"/>
      <c r="W249" s="482"/>
      <c r="X249" s="482"/>
      <c r="Y249" s="482"/>
      <c r="Z249" s="483"/>
      <c r="AA249" s="7"/>
      <c r="AB249" s="39"/>
      <c r="AC249" s="39"/>
    </row>
    <row r="250" spans="2:29" ht="12.75">
      <c r="B250" s="481"/>
      <c r="C250" s="481"/>
      <c r="D250" s="481"/>
      <c r="E250" s="481"/>
      <c r="F250" s="481"/>
      <c r="G250" s="481"/>
      <c r="H250" s="481"/>
      <c r="I250" s="481"/>
      <c r="J250" s="481"/>
      <c r="K250" s="481"/>
      <c r="L250" s="481"/>
      <c r="M250" s="481"/>
      <c r="N250" s="481"/>
      <c r="O250" s="481"/>
      <c r="P250" s="481"/>
      <c r="Q250" s="481"/>
      <c r="R250" s="481"/>
      <c r="S250" s="481"/>
      <c r="T250" s="481"/>
      <c r="U250" s="481"/>
      <c r="V250" s="7"/>
      <c r="W250" s="482"/>
      <c r="X250" s="482"/>
      <c r="Y250" s="482"/>
      <c r="Z250" s="483"/>
      <c r="AA250" s="7"/>
      <c r="AB250" s="39"/>
      <c r="AC250" s="39"/>
    </row>
    <row r="251" spans="2:29" ht="12.75">
      <c r="B251" s="481"/>
      <c r="C251" s="481"/>
      <c r="D251" s="481"/>
      <c r="E251" s="481"/>
      <c r="F251" s="481"/>
      <c r="G251" s="481"/>
      <c r="H251" s="481"/>
      <c r="I251" s="481"/>
      <c r="J251" s="481"/>
      <c r="K251" s="481"/>
      <c r="L251" s="481"/>
      <c r="M251" s="481"/>
      <c r="N251" s="481"/>
      <c r="O251" s="481"/>
      <c r="P251" s="481"/>
      <c r="Q251" s="481"/>
      <c r="R251" s="481"/>
      <c r="S251" s="481"/>
      <c r="T251" s="481"/>
      <c r="U251" s="481"/>
      <c r="V251" s="7"/>
      <c r="W251" s="482"/>
      <c r="X251" s="482"/>
      <c r="Y251" s="482"/>
      <c r="Z251" s="483"/>
      <c r="AA251" s="7"/>
      <c r="AB251" s="39"/>
      <c r="AC251" s="39"/>
    </row>
    <row r="252" spans="2:29" ht="12.75">
      <c r="B252" s="481"/>
      <c r="C252" s="481"/>
      <c r="D252" s="481"/>
      <c r="E252" s="481"/>
      <c r="F252" s="481"/>
      <c r="G252" s="481"/>
      <c r="H252" s="481"/>
      <c r="I252" s="481"/>
      <c r="J252" s="481"/>
      <c r="K252" s="481"/>
      <c r="L252" s="481"/>
      <c r="M252" s="481"/>
      <c r="N252" s="481"/>
      <c r="O252" s="481"/>
      <c r="P252" s="481"/>
      <c r="Q252" s="481"/>
      <c r="R252" s="481"/>
      <c r="S252" s="481"/>
      <c r="T252" s="481"/>
      <c r="U252" s="481"/>
      <c r="V252" s="7"/>
      <c r="W252" s="482"/>
      <c r="X252" s="482"/>
      <c r="Y252" s="482"/>
      <c r="Z252" s="483"/>
      <c r="AA252" s="7"/>
      <c r="AB252" s="39"/>
      <c r="AC252" s="39"/>
    </row>
    <row r="253" spans="2:29" ht="12.75">
      <c r="B253" s="481"/>
      <c r="C253" s="481"/>
      <c r="D253" s="481"/>
      <c r="E253" s="481"/>
      <c r="F253" s="481"/>
      <c r="G253" s="481"/>
      <c r="H253" s="481"/>
      <c r="I253" s="481"/>
      <c r="J253" s="481"/>
      <c r="K253" s="481"/>
      <c r="L253" s="481"/>
      <c r="M253" s="481"/>
      <c r="N253" s="481"/>
      <c r="O253" s="481"/>
      <c r="P253" s="481"/>
      <c r="Q253" s="481"/>
      <c r="R253" s="481"/>
      <c r="S253" s="481"/>
      <c r="T253" s="481"/>
      <c r="U253" s="481"/>
      <c r="V253" s="7"/>
      <c r="W253" s="482"/>
      <c r="X253" s="482"/>
      <c r="Y253" s="482"/>
      <c r="Z253" s="483"/>
      <c r="AA253" s="7"/>
      <c r="AB253" s="39"/>
      <c r="AC253" s="39"/>
    </row>
    <row r="254" spans="2:29" ht="12.75">
      <c r="B254" s="481"/>
      <c r="C254" s="481"/>
      <c r="D254" s="481"/>
      <c r="E254" s="481"/>
      <c r="F254" s="481"/>
      <c r="G254" s="481"/>
      <c r="H254" s="481"/>
      <c r="I254" s="481"/>
      <c r="J254" s="481"/>
      <c r="K254" s="481"/>
      <c r="L254" s="481"/>
      <c r="M254" s="481"/>
      <c r="N254" s="481"/>
      <c r="O254" s="481"/>
      <c r="P254" s="481"/>
      <c r="Q254" s="481"/>
      <c r="R254" s="481"/>
      <c r="S254" s="481"/>
      <c r="T254" s="481"/>
      <c r="U254" s="481"/>
      <c r="V254" s="7"/>
      <c r="W254" s="482"/>
      <c r="X254" s="482"/>
      <c r="Y254" s="482"/>
      <c r="Z254" s="483"/>
      <c r="AA254" s="7"/>
      <c r="AB254" s="39"/>
      <c r="AC254" s="39"/>
    </row>
    <row r="255" spans="2:29" ht="12.75">
      <c r="B255" s="481"/>
      <c r="C255" s="481"/>
      <c r="D255" s="481"/>
      <c r="E255" s="481"/>
      <c r="F255" s="481"/>
      <c r="G255" s="481"/>
      <c r="H255" s="481"/>
      <c r="I255" s="481"/>
      <c r="J255" s="481"/>
      <c r="K255" s="481"/>
      <c r="L255" s="481"/>
      <c r="M255" s="481"/>
      <c r="N255" s="481"/>
      <c r="O255" s="481"/>
      <c r="P255" s="481"/>
      <c r="Q255" s="481"/>
      <c r="R255" s="481"/>
      <c r="S255" s="481"/>
      <c r="T255" s="481"/>
      <c r="U255" s="481"/>
      <c r="V255" s="7"/>
      <c r="W255" s="482"/>
      <c r="X255" s="482"/>
      <c r="Y255" s="482"/>
      <c r="Z255" s="483"/>
      <c r="AA255" s="7"/>
      <c r="AB255" s="39"/>
      <c r="AC255" s="39"/>
    </row>
    <row r="256" spans="2:29" ht="12.75">
      <c r="B256" s="481"/>
      <c r="C256" s="481"/>
      <c r="D256" s="481"/>
      <c r="E256" s="481"/>
      <c r="F256" s="481"/>
      <c r="G256" s="481"/>
      <c r="H256" s="481"/>
      <c r="I256" s="481"/>
      <c r="J256" s="481"/>
      <c r="K256" s="481"/>
      <c r="L256" s="481"/>
      <c r="M256" s="481"/>
      <c r="N256" s="481"/>
      <c r="O256" s="481"/>
      <c r="P256" s="481"/>
      <c r="Q256" s="481"/>
      <c r="R256" s="481"/>
      <c r="S256" s="481"/>
      <c r="T256" s="481"/>
      <c r="U256" s="481"/>
      <c r="V256" s="7"/>
      <c r="W256" s="482"/>
      <c r="X256" s="482"/>
      <c r="Y256" s="482"/>
      <c r="Z256" s="483"/>
      <c r="AA256" s="7"/>
      <c r="AB256" s="39"/>
      <c r="AC256" s="39"/>
    </row>
    <row r="257" spans="2:29" ht="12.75">
      <c r="B257" s="481"/>
      <c r="C257" s="481"/>
      <c r="D257" s="481"/>
      <c r="E257" s="481"/>
      <c r="F257" s="481"/>
      <c r="G257" s="481"/>
      <c r="H257" s="481"/>
      <c r="I257" s="481"/>
      <c r="J257" s="481"/>
      <c r="K257" s="481"/>
      <c r="L257" s="481"/>
      <c r="M257" s="481"/>
      <c r="N257" s="481"/>
      <c r="O257" s="481"/>
      <c r="P257" s="481"/>
      <c r="Q257" s="481"/>
      <c r="R257" s="481"/>
      <c r="S257" s="481"/>
      <c r="T257" s="481"/>
      <c r="U257" s="481"/>
      <c r="V257" s="7"/>
      <c r="W257" s="482"/>
      <c r="X257" s="482"/>
      <c r="Y257" s="482"/>
      <c r="Z257" s="483"/>
      <c r="AA257" s="7"/>
      <c r="AB257" s="39"/>
      <c r="AC257" s="39"/>
    </row>
    <row r="258" spans="2:29" ht="12.75">
      <c r="B258" s="481"/>
      <c r="C258" s="481"/>
      <c r="D258" s="481"/>
      <c r="E258" s="481"/>
      <c r="F258" s="481"/>
      <c r="G258" s="481"/>
      <c r="H258" s="481"/>
      <c r="I258" s="481"/>
      <c r="J258" s="481"/>
      <c r="K258" s="481"/>
      <c r="L258" s="481"/>
      <c r="M258" s="481"/>
      <c r="N258" s="481"/>
      <c r="O258" s="481"/>
      <c r="P258" s="481"/>
      <c r="Q258" s="481"/>
      <c r="R258" s="481"/>
      <c r="S258" s="481"/>
      <c r="T258" s="481"/>
      <c r="U258" s="481"/>
      <c r="V258" s="7"/>
      <c r="W258" s="482"/>
      <c r="X258" s="482"/>
      <c r="Y258" s="482"/>
      <c r="Z258" s="483"/>
      <c r="AA258" s="7"/>
      <c r="AB258" s="39"/>
      <c r="AC258" s="39"/>
    </row>
    <row r="259" spans="2:29" ht="12.75">
      <c r="B259" s="481"/>
      <c r="C259" s="481"/>
      <c r="D259" s="481"/>
      <c r="E259" s="481"/>
      <c r="F259" s="481"/>
      <c r="G259" s="481"/>
      <c r="H259" s="481"/>
      <c r="I259" s="481"/>
      <c r="J259" s="481"/>
      <c r="K259" s="481"/>
      <c r="L259" s="481"/>
      <c r="M259" s="481"/>
      <c r="N259" s="481"/>
      <c r="O259" s="481"/>
      <c r="P259" s="481"/>
      <c r="Q259" s="481"/>
      <c r="R259" s="481"/>
      <c r="S259" s="481"/>
      <c r="T259" s="481"/>
      <c r="U259" s="481"/>
      <c r="V259" s="7"/>
      <c r="W259" s="482"/>
      <c r="X259" s="482"/>
      <c r="Y259" s="482"/>
      <c r="Z259" s="483"/>
      <c r="AA259" s="7"/>
      <c r="AB259" s="39"/>
      <c r="AC259" s="39"/>
    </row>
    <row r="260" spans="2:29" ht="12.75">
      <c r="B260" s="481"/>
      <c r="C260" s="481"/>
      <c r="D260" s="481"/>
      <c r="E260" s="481"/>
      <c r="F260" s="481"/>
      <c r="G260" s="481"/>
      <c r="H260" s="481"/>
      <c r="I260" s="481"/>
      <c r="J260" s="481"/>
      <c r="K260" s="481"/>
      <c r="L260" s="481"/>
      <c r="M260" s="481"/>
      <c r="N260" s="481"/>
      <c r="O260" s="481"/>
      <c r="P260" s="481"/>
      <c r="Q260" s="481"/>
      <c r="R260" s="481"/>
      <c r="S260" s="481"/>
      <c r="T260" s="481"/>
      <c r="U260" s="481"/>
      <c r="V260" s="7"/>
      <c r="W260" s="482"/>
      <c r="X260" s="482"/>
      <c r="Y260" s="482"/>
      <c r="Z260" s="483"/>
      <c r="AA260" s="7"/>
      <c r="AB260" s="39"/>
      <c r="AC260" s="39"/>
    </row>
    <row r="261" spans="2:29" ht="12.75">
      <c r="B261" s="481"/>
      <c r="C261" s="481"/>
      <c r="D261" s="481"/>
      <c r="E261" s="481"/>
      <c r="F261" s="481"/>
      <c r="G261" s="481"/>
      <c r="H261" s="481"/>
      <c r="I261" s="481"/>
      <c r="J261" s="481"/>
      <c r="K261" s="481"/>
      <c r="L261" s="481"/>
      <c r="M261" s="481"/>
      <c r="N261" s="481"/>
      <c r="O261" s="481"/>
      <c r="P261" s="481"/>
      <c r="Q261" s="481"/>
      <c r="R261" s="481"/>
      <c r="S261" s="481"/>
      <c r="T261" s="481"/>
      <c r="U261" s="481"/>
      <c r="V261" s="7"/>
      <c r="W261" s="482"/>
      <c r="X261" s="482"/>
      <c r="Y261" s="482"/>
      <c r="Z261" s="483"/>
      <c r="AA261" s="7"/>
      <c r="AB261" s="39"/>
      <c r="AC261" s="39"/>
    </row>
    <row r="262" spans="2:29" ht="12.75">
      <c r="B262" s="481"/>
      <c r="C262" s="481"/>
      <c r="D262" s="481"/>
      <c r="E262" s="481"/>
      <c r="F262" s="481"/>
      <c r="G262" s="481"/>
      <c r="H262" s="481"/>
      <c r="I262" s="481"/>
      <c r="J262" s="481"/>
      <c r="K262" s="481"/>
      <c r="L262" s="481"/>
      <c r="M262" s="481"/>
      <c r="N262" s="481"/>
      <c r="O262" s="481"/>
      <c r="P262" s="481"/>
      <c r="Q262" s="481"/>
      <c r="R262" s="481"/>
      <c r="S262" s="481"/>
      <c r="T262" s="481"/>
      <c r="U262" s="481"/>
      <c r="V262" s="7"/>
      <c r="W262" s="482"/>
      <c r="X262" s="482"/>
      <c r="Y262" s="482"/>
      <c r="Z262" s="483"/>
      <c r="AA262" s="7"/>
      <c r="AB262" s="39"/>
      <c r="AC262" s="39"/>
    </row>
  </sheetData>
  <sheetProtection sheet="1" objects="1" scenarios="1" selectLockedCells="1"/>
  <mergeCells count="285">
    <mergeCell ref="Y13:AC13"/>
    <mergeCell ref="Y23:AC23"/>
    <mergeCell ref="Y33:AC33"/>
    <mergeCell ref="R49:U49"/>
    <mergeCell ref="AB41:AB42"/>
    <mergeCell ref="R46:U46"/>
    <mergeCell ref="AC43:AC44"/>
    <mergeCell ref="W49:AA50"/>
    <mergeCell ref="W47:AA48"/>
    <mergeCell ref="R47:U47"/>
    <mergeCell ref="AC49:AC50"/>
    <mergeCell ref="D52:E52"/>
    <mergeCell ref="H52:I52"/>
    <mergeCell ref="L52:M52"/>
    <mergeCell ref="P52:Q52"/>
    <mergeCell ref="T52:U52"/>
    <mergeCell ref="R51:U51"/>
    <mergeCell ref="J51:M51"/>
    <mergeCell ref="N51:Q51"/>
    <mergeCell ref="B51:E51"/>
    <mergeCell ref="F50:I50"/>
    <mergeCell ref="J50:M50"/>
    <mergeCell ref="N50:Q50"/>
    <mergeCell ref="R48:U48"/>
    <mergeCell ref="W45:AA46"/>
    <mergeCell ref="W41:AA42"/>
    <mergeCell ref="R50:U50"/>
    <mergeCell ref="F46:I46"/>
    <mergeCell ref="J46:M46"/>
    <mergeCell ref="N46:Q46"/>
    <mergeCell ref="F51:I51"/>
    <mergeCell ref="B48:E48"/>
    <mergeCell ref="F48:I48"/>
    <mergeCell ref="J48:M48"/>
    <mergeCell ref="N48:Q48"/>
    <mergeCell ref="B47:E47"/>
    <mergeCell ref="F47:I47"/>
    <mergeCell ref="J47:M47"/>
    <mergeCell ref="N47:Q47"/>
    <mergeCell ref="B50:E50"/>
    <mergeCell ref="B49:E49"/>
    <mergeCell ref="F49:I49"/>
    <mergeCell ref="J49:M49"/>
    <mergeCell ref="N49:Q49"/>
    <mergeCell ref="AC45:AC46"/>
    <mergeCell ref="B45:E45"/>
    <mergeCell ref="F45:I45"/>
    <mergeCell ref="J45:M45"/>
    <mergeCell ref="N45:Q45"/>
    <mergeCell ref="B46:E46"/>
    <mergeCell ref="B43:E43"/>
    <mergeCell ref="F43:I43"/>
    <mergeCell ref="J43:M43"/>
    <mergeCell ref="N43:Q43"/>
    <mergeCell ref="B44:E44"/>
    <mergeCell ref="N44:Q44"/>
    <mergeCell ref="F44:I44"/>
    <mergeCell ref="AB43:AB44"/>
    <mergeCell ref="R42:U42"/>
    <mergeCell ref="R45:U45"/>
    <mergeCell ref="R43:U43"/>
    <mergeCell ref="F40:I40"/>
    <mergeCell ref="J40:M40"/>
    <mergeCell ref="N40:Q40"/>
    <mergeCell ref="R40:U40"/>
    <mergeCell ref="J42:M42"/>
    <mergeCell ref="AD43:AD44"/>
    <mergeCell ref="W39:AA40"/>
    <mergeCell ref="J44:M44"/>
    <mergeCell ref="AD39:AD40"/>
    <mergeCell ref="AC39:AC40"/>
    <mergeCell ref="W43:AA44"/>
    <mergeCell ref="R44:U44"/>
    <mergeCell ref="AC41:AC42"/>
    <mergeCell ref="N39:Q39"/>
    <mergeCell ref="AD41:AD42"/>
    <mergeCell ref="J39:M39"/>
    <mergeCell ref="AD45:AD46"/>
    <mergeCell ref="B41:E41"/>
    <mergeCell ref="F41:I41"/>
    <mergeCell ref="J41:M41"/>
    <mergeCell ref="N41:Q41"/>
    <mergeCell ref="R41:U41"/>
    <mergeCell ref="B42:E42"/>
    <mergeCell ref="F42:I42"/>
    <mergeCell ref="N42:Q42"/>
    <mergeCell ref="R39:U39"/>
    <mergeCell ref="AD47:AD48"/>
    <mergeCell ref="B38:E38"/>
    <mergeCell ref="F38:I38"/>
    <mergeCell ref="J38:M38"/>
    <mergeCell ref="N38:Q38"/>
    <mergeCell ref="R38:U38"/>
    <mergeCell ref="AC47:AC48"/>
    <mergeCell ref="B39:E39"/>
    <mergeCell ref="F39:I39"/>
    <mergeCell ref="J35:M35"/>
    <mergeCell ref="N35:Q35"/>
    <mergeCell ref="R35:U35"/>
    <mergeCell ref="B36:E36"/>
    <mergeCell ref="F36:I36"/>
    <mergeCell ref="B37:E37"/>
    <mergeCell ref="F37:I37"/>
    <mergeCell ref="J37:M37"/>
    <mergeCell ref="N37:Q37"/>
    <mergeCell ref="R37:U37"/>
    <mergeCell ref="R33:U33"/>
    <mergeCell ref="B34:E34"/>
    <mergeCell ref="F34:I34"/>
    <mergeCell ref="J34:M34"/>
    <mergeCell ref="N34:Q34"/>
    <mergeCell ref="B40:E40"/>
    <mergeCell ref="N36:Q36"/>
    <mergeCell ref="R36:U36"/>
    <mergeCell ref="B35:E35"/>
    <mergeCell ref="F35:I35"/>
    <mergeCell ref="R31:U31"/>
    <mergeCell ref="B32:E32"/>
    <mergeCell ref="F32:I32"/>
    <mergeCell ref="J32:M32"/>
    <mergeCell ref="N32:Q32"/>
    <mergeCell ref="J36:M36"/>
    <mergeCell ref="B33:E33"/>
    <mergeCell ref="F33:I33"/>
    <mergeCell ref="J33:M33"/>
    <mergeCell ref="N33:Q33"/>
    <mergeCell ref="R29:U29"/>
    <mergeCell ref="B30:E30"/>
    <mergeCell ref="F30:I30"/>
    <mergeCell ref="J30:M30"/>
    <mergeCell ref="N30:Q30"/>
    <mergeCell ref="R34:U34"/>
    <mergeCell ref="B31:E31"/>
    <mergeCell ref="F31:I31"/>
    <mergeCell ref="J31:M31"/>
    <mergeCell ref="N31:Q31"/>
    <mergeCell ref="R27:U27"/>
    <mergeCell ref="B28:E28"/>
    <mergeCell ref="F28:I28"/>
    <mergeCell ref="J28:M28"/>
    <mergeCell ref="N28:Q28"/>
    <mergeCell ref="R32:U32"/>
    <mergeCell ref="B29:E29"/>
    <mergeCell ref="F29:I29"/>
    <mergeCell ref="J29:M29"/>
    <mergeCell ref="N29:Q29"/>
    <mergeCell ref="R25:U25"/>
    <mergeCell ref="B26:E26"/>
    <mergeCell ref="F26:I26"/>
    <mergeCell ref="J26:M26"/>
    <mergeCell ref="N26:Q26"/>
    <mergeCell ref="R30:U30"/>
    <mergeCell ref="B27:E27"/>
    <mergeCell ref="F27:I27"/>
    <mergeCell ref="J27:M27"/>
    <mergeCell ref="N27:Q27"/>
    <mergeCell ref="R23:U23"/>
    <mergeCell ref="B24:E24"/>
    <mergeCell ref="F24:I24"/>
    <mergeCell ref="J24:M24"/>
    <mergeCell ref="N24:Q24"/>
    <mergeCell ref="R28:U28"/>
    <mergeCell ref="B25:E25"/>
    <mergeCell ref="F25:I25"/>
    <mergeCell ref="J25:M25"/>
    <mergeCell ref="N25:Q25"/>
    <mergeCell ref="R21:U21"/>
    <mergeCell ref="B22:E22"/>
    <mergeCell ref="F22:I22"/>
    <mergeCell ref="J22:M22"/>
    <mergeCell ref="N22:Q22"/>
    <mergeCell ref="R26:U26"/>
    <mergeCell ref="B23:E23"/>
    <mergeCell ref="F23:I23"/>
    <mergeCell ref="J23:M23"/>
    <mergeCell ref="N23:Q23"/>
    <mergeCell ref="B20:E20"/>
    <mergeCell ref="F20:I20"/>
    <mergeCell ref="J20:M20"/>
    <mergeCell ref="N20:Q20"/>
    <mergeCell ref="B21:E21"/>
    <mergeCell ref="F21:I21"/>
    <mergeCell ref="J21:M21"/>
    <mergeCell ref="N21:Q21"/>
    <mergeCell ref="R18:U18"/>
    <mergeCell ref="B19:E19"/>
    <mergeCell ref="F19:I19"/>
    <mergeCell ref="J19:M19"/>
    <mergeCell ref="N19:Q19"/>
    <mergeCell ref="R19:U19"/>
    <mergeCell ref="W16:X16"/>
    <mergeCell ref="B17:E17"/>
    <mergeCell ref="R20:U20"/>
    <mergeCell ref="F17:I17"/>
    <mergeCell ref="J17:M17"/>
    <mergeCell ref="N17:Q17"/>
    <mergeCell ref="R17:U17"/>
    <mergeCell ref="B18:E18"/>
    <mergeCell ref="F18:I18"/>
    <mergeCell ref="J18:M18"/>
    <mergeCell ref="AB49:AB50"/>
    <mergeCell ref="B15:E15"/>
    <mergeCell ref="F15:I15"/>
    <mergeCell ref="J15:M15"/>
    <mergeCell ref="N15:Q15"/>
    <mergeCell ref="AB47:AB48"/>
    <mergeCell ref="B16:E16"/>
    <mergeCell ref="F16:I16"/>
    <mergeCell ref="J16:M16"/>
    <mergeCell ref="N16:Q16"/>
    <mergeCell ref="B14:E14"/>
    <mergeCell ref="F14:I14"/>
    <mergeCell ref="J14:M14"/>
    <mergeCell ref="N14:Q14"/>
    <mergeCell ref="R14:U14"/>
    <mergeCell ref="B13:E13"/>
    <mergeCell ref="F13:I13"/>
    <mergeCell ref="J13:M13"/>
    <mergeCell ref="N13:Q13"/>
    <mergeCell ref="R13:U13"/>
    <mergeCell ref="B12:E12"/>
    <mergeCell ref="F12:I12"/>
    <mergeCell ref="J12:M12"/>
    <mergeCell ref="N12:Q12"/>
    <mergeCell ref="B10:E10"/>
    <mergeCell ref="B11:E11"/>
    <mergeCell ref="AD51:AD52"/>
    <mergeCell ref="X32:AC32"/>
    <mergeCell ref="Y34:AC34"/>
    <mergeCell ref="Y35:AC35"/>
    <mergeCell ref="AB51:AB52"/>
    <mergeCell ref="AC51:AC52"/>
    <mergeCell ref="AB45:AB46"/>
    <mergeCell ref="AB39:AB40"/>
    <mergeCell ref="AD49:AD50"/>
    <mergeCell ref="W36:X36"/>
    <mergeCell ref="W18:AC19"/>
    <mergeCell ref="X20:AC20"/>
    <mergeCell ref="X21:AC21"/>
    <mergeCell ref="W28:AC29"/>
    <mergeCell ref="X31:AC31"/>
    <mergeCell ref="X22:AC22"/>
    <mergeCell ref="Y24:AC24"/>
    <mergeCell ref="Y25:AC25"/>
    <mergeCell ref="X30:AC30"/>
    <mergeCell ref="Y27:Z27"/>
    <mergeCell ref="Y15:AC15"/>
    <mergeCell ref="A1:E1"/>
    <mergeCell ref="B8:E9"/>
    <mergeCell ref="F8:I9"/>
    <mergeCell ref="J8:M9"/>
    <mergeCell ref="N8:Q9"/>
    <mergeCell ref="R8:U9"/>
    <mergeCell ref="T4:U5"/>
    <mergeCell ref="G3:O3"/>
    <mergeCell ref="G4:O4"/>
    <mergeCell ref="AA1:AC1"/>
    <mergeCell ref="AA2:AC2"/>
    <mergeCell ref="AA3:AC3"/>
    <mergeCell ref="AA4:AC4"/>
    <mergeCell ref="W8:AC9"/>
    <mergeCell ref="Q4:R5"/>
    <mergeCell ref="S4:S5"/>
    <mergeCell ref="Y5:Z5"/>
    <mergeCell ref="Q3:U3"/>
    <mergeCell ref="X11:AC11"/>
    <mergeCell ref="X12:AC12"/>
    <mergeCell ref="Y14:AC14"/>
    <mergeCell ref="N11:Q11"/>
    <mergeCell ref="G5:O5"/>
    <mergeCell ref="R10:U10"/>
    <mergeCell ref="X10:AC10"/>
    <mergeCell ref="F10:I10"/>
    <mergeCell ref="J10:M10"/>
    <mergeCell ref="N10:Q10"/>
    <mergeCell ref="R15:U15"/>
    <mergeCell ref="R22:U22"/>
    <mergeCell ref="R24:U24"/>
    <mergeCell ref="G6:O6"/>
    <mergeCell ref="F11:I11"/>
    <mergeCell ref="J11:M11"/>
    <mergeCell ref="R12:U12"/>
    <mergeCell ref="R11:U11"/>
    <mergeCell ref="R16:U16"/>
    <mergeCell ref="N18:Q18"/>
  </mergeCells>
  <conditionalFormatting sqref="AE37:AE40">
    <cfRule type="cellIs" priority="68" dxfId="24" operator="equal" stopIfTrue="1">
      <formula>2</formula>
    </cfRule>
    <cfRule type="cellIs" priority="69" dxfId="23" operator="between" stopIfTrue="1">
      <formula>1</formula>
      <formula>1</formula>
    </cfRule>
  </conditionalFormatting>
  <conditionalFormatting sqref="B10:U51">
    <cfRule type="containsText" priority="1" dxfId="20" operator="containsText" stopIfTrue="1" text="CSHS">
      <formula>NOT(ISERROR(SEARCH("CSHS",B10)))</formula>
    </cfRule>
    <cfRule type="containsText" priority="2" dxfId="20" operator="containsText" stopIfTrue="1" text="CIR12">
      <formula>NOT(ISERROR(SEARCH("CIR12",B10)))</formula>
    </cfRule>
    <cfRule type="containsText" priority="3" dxfId="20" operator="containsText" stopIfTrue="1" text="CTES">
      <formula>NOT(ISERROR(SEARCH("CTES",B10)))</formula>
    </cfRule>
    <cfRule type="cellIs" priority="5" dxfId="74" operator="equal" stopIfTrue="1">
      <formula>"Etabt"</formula>
    </cfRule>
    <cfRule type="cellIs" priority="6" dxfId="20" operator="equal" stopIfTrue="1">
      <formula>"Ecole"</formula>
    </cfRule>
    <cfRule type="cellIs" priority="7" dxfId="20" operator="equal" stopIfTrue="1">
      <formula>"Circo"</formula>
    </cfRule>
    <cfRule type="cellIs" priority="8" dxfId="61" operator="equal" stopIfTrue="1">
      <formula>"El 1-2-3 PM"</formula>
    </cfRule>
    <cfRule type="cellIs" priority="17" dxfId="61" operator="equal" stopIfTrue="1">
      <formula>"El 2-3 PM"</formula>
    </cfRule>
    <cfRule type="cellIs" priority="18" dxfId="61" operator="equal" stopIfTrue="1">
      <formula>"El 1-3 PM"</formula>
    </cfRule>
    <cfRule type="cellIs" priority="19" dxfId="61" operator="equal" stopIfTrue="1">
      <formula>"El 1-2 PM"</formula>
    </cfRule>
    <cfRule type="cellIs" priority="20" dxfId="62" operator="equal" stopIfTrue="1">
      <formula>"El 1-2-3 VC"</formula>
    </cfRule>
    <cfRule type="cellIs" priority="21" dxfId="62" operator="equal" stopIfTrue="1">
      <formula>"El 2-3 VC"</formula>
    </cfRule>
    <cfRule type="cellIs" priority="22" dxfId="62" operator="equal" stopIfTrue="1">
      <formula>"El 1-3 VC"</formula>
    </cfRule>
    <cfRule type="cellIs" priority="23" dxfId="62" operator="equal" stopIfTrue="1">
      <formula>"El 1-2 VC"</formula>
    </cfRule>
    <cfRule type="cellIs" priority="24" dxfId="63" operator="equal" stopIfTrue="1">
      <formula>"El 1-2-3 HC"</formula>
    </cfRule>
    <cfRule type="cellIs" priority="25" dxfId="63" operator="equal" stopIfTrue="1">
      <formula>"El 1-3 HC"</formula>
    </cfRule>
    <cfRule type="cellIs" priority="26" dxfId="75" operator="equal" stopIfTrue="1">
      <formula>"El 2-3 HC"</formula>
    </cfRule>
    <cfRule type="cellIs" priority="27" dxfId="63" operator="equal" stopIfTrue="1">
      <formula>"El 1-2 HC"</formula>
    </cfRule>
    <cfRule type="cellIs" priority="42" dxfId="76" operator="equal" stopIfTrue="1">
      <formula>"AVS-DEP"</formula>
    </cfRule>
    <cfRule type="cellIs" priority="47" dxfId="77" operator="equal" stopIfTrue="1">
      <formula>"El 3 PM"</formula>
    </cfRule>
    <cfRule type="cellIs" priority="48" dxfId="78" operator="equal" stopIfTrue="1">
      <formula>"El 3 VC"</formula>
    </cfRule>
    <cfRule type="cellIs" priority="49" dxfId="79" operator="equal" stopIfTrue="1">
      <formula>"El 3 HC"</formula>
    </cfRule>
    <cfRule type="cellIs" priority="54" dxfId="80" operator="equal" stopIfTrue="1">
      <formula>"El 2 PM"</formula>
    </cfRule>
    <cfRule type="cellIs" priority="55" dxfId="81" operator="equal" stopIfTrue="1">
      <formula>"El 2 VC"</formula>
    </cfRule>
    <cfRule type="cellIs" priority="56" dxfId="82" operator="equal" stopIfTrue="1">
      <formula>"El 2 HC"</formula>
    </cfRule>
    <cfRule type="cellIs" priority="65" dxfId="83" operator="equal" stopIfTrue="1">
      <formula>"El 1 HC"</formula>
    </cfRule>
  </conditionalFormatting>
  <conditionalFormatting sqref="B10:U51">
    <cfRule type="cellIs" priority="64" dxfId="84" operator="equal" stopIfTrue="1">
      <formula>"El 1 VC"</formula>
    </cfRule>
  </conditionalFormatting>
  <conditionalFormatting sqref="B10:U51">
    <cfRule type="cellIs" priority="63" dxfId="85" operator="equal" stopIfTrue="1">
      <formula>"El 1 PM"</formula>
    </cfRule>
  </conditionalFormatting>
  <conditionalFormatting sqref="B10:U51">
    <cfRule type="cellIs" priority="62" dxfId="86" operator="equal" stopIfTrue="1">
      <formula>"AVS-PM"</formula>
    </cfRule>
  </conditionalFormatting>
  <conditionalFormatting sqref="B10:U51">
    <cfRule type="cellIs" priority="61" dxfId="87" operator="equal" stopIfTrue="1">
      <formula>"DGEE"</formula>
    </cfRule>
  </conditionalFormatting>
  <conditionalFormatting sqref="B10:U51">
    <cfRule type="cellIs" priority="60" dxfId="73" operator="equal" stopIfTrue="1">
      <formula>"Gris"</formula>
    </cfRule>
  </conditionalFormatting>
  <conditionalFormatting sqref="Q4:R5">
    <cfRule type="cellIs" priority="37" dxfId="13" operator="lessThan" stopIfTrue="1">
      <formula>39</formula>
    </cfRule>
    <cfRule type="cellIs" priority="38" dxfId="13" operator="greaterThan" stopIfTrue="1">
      <formula>39</formula>
    </cfRule>
  </conditionalFormatting>
  <conditionalFormatting sqref="Y52">
    <cfRule type="cellIs" priority="39" dxfId="12" operator="equal" stopIfTrue="1">
      <formula>39</formula>
    </cfRule>
    <cfRule type="cellIs" priority="40" dxfId="10" operator="lessThan" stopIfTrue="1">
      <formula>39</formula>
    </cfRule>
    <cfRule type="cellIs" priority="41" dxfId="10" operator="greaterThan" stopIfTrue="1">
      <formula>39</formula>
    </cfRule>
  </conditionalFormatting>
  <conditionalFormatting sqref="W16:AC16 W8:AC9">
    <cfRule type="expression" priority="31" dxfId="0" stopIfTrue="1">
      <formula>AND($Y$16&gt;=$Y$15,$AA$16&gt;0)=TRUE</formula>
    </cfRule>
  </conditionalFormatting>
  <conditionalFormatting sqref="W26:AC26 W18:AC19">
    <cfRule type="expression" priority="30" dxfId="0" stopIfTrue="1">
      <formula>AND($Y$26&gt;=$Y$25,$AA$26&gt;0)=TRUE</formula>
    </cfRule>
  </conditionalFormatting>
  <conditionalFormatting sqref="W36:AC36 W28:AC29">
    <cfRule type="expression" priority="29" dxfId="0" stopIfTrue="1">
      <formula>AND($Y$36&gt;=$Y$35,$AA$36&gt;0)=TRUE</formula>
    </cfRule>
  </conditionalFormatting>
  <dataValidations count="10">
    <dataValidation errorStyle="warning" type="whole" operator="equal" allowBlank="1" showErrorMessage="1" errorTitle="erreur" error="erreur" sqref="AF13">
      <formula1>39</formula1>
    </dataValidation>
    <dataValidation type="list" allowBlank="1" showInputMessage="1" showErrorMessage="1" sqref="AA4">
      <formula1>"1,2,3,4,5,6,7,8,9,10,11,12"</formula1>
    </dataValidation>
    <dataValidation type="list" allowBlank="1" showInputMessage="1" showErrorMessage="1" sqref="AA3">
      <formula1>"1,2,3,4,5,6,7"</formula1>
    </dataValidation>
    <dataValidation type="list" showInputMessage="1" showErrorMessage="1" sqref="AA2">
      <formula1>"Tahiti EST,Tahiti OUEST,Tahiti SUD,Moorea,Australes,Tuamotu,Gambiers,Marquises,ISLV"</formula1>
    </dataValidation>
    <dataValidation type="list" allowBlank="1" showInputMessage="1" showErrorMessage="1" sqref="AA1">
      <formula1>"2014/2015,2015/2016,2016/2017,2017/2018,2018/2019,2019/2020"</formula1>
    </dataValidation>
    <dataValidation type="list" showInputMessage="1" showErrorMessage="1" sqref="AH11">
      <formula1>"1,2,3,4,5,6,7,8,9,10,11,12,13,14,15"</formula1>
    </dataValidation>
    <dataValidation type="list" allowBlank="1" showInputMessage="1" showErrorMessage="1" sqref="B10:U51">
      <formula1>"El 1 HC,El 1 VC,El 1 PM,El 2 HC,El 2 VC,El 2 PM,El 3 HC,El 3 VC,El 3 PM,AVS-PM,Circo,Ecole,DGEE,Etabt,CTES,CIR12,CSHS,AVS-DEP,El 1-2 HC,El 1-3 HC,El 2-3 HC,El 1-2-3 HC,El 1-2 VC,El 1-3 VC,El 2-3 VC,El 1-2-3 VC,El 1-2 PM,El 1-3 PM,El 2-3 PM,El 1-2-3 PM"</formula1>
    </dataValidation>
    <dataValidation errorStyle="warning" type="whole" operator="lessThanOrEqual" allowBlank="1" showInputMessage="1" showErrorMessage="1" errorTitle="fghjhgghj" error="jghkgjhk" sqref="Y16">
      <formula1>2</formula1>
    </dataValidation>
    <dataValidation type="list" allowBlank="1" showInputMessage="1" showErrorMessage="1" sqref="X13 X23 X33">
      <formula1>"Ecole,CJA,Collège,Lycée"</formula1>
    </dataValidation>
    <dataValidation type="list" allowBlank="1" showInputMessage="1" showErrorMessage="1" sqref="Y15:AC15 Y25:AC25 Y35:AC35">
      <formula1>"1,2,3,4,5,6,7,8,9,10,11,12,13,14,15,16,17,18,19,20,21"</formula1>
    </dataValidation>
  </dataValidations>
  <printOptions/>
  <pageMargins left="0.1968503937007874" right="0.1968503937007874" top="0.1968503937007874" bottom="0.1968503937007874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7"/>
  <dimension ref="A1:BF325"/>
  <sheetViews>
    <sheetView zoomScale="120" zoomScaleNormal="120" zoomScaleSheetLayoutView="100" workbookViewId="0" topLeftCell="A1">
      <selection activeCell="J22" sqref="J22:M22"/>
    </sheetView>
  </sheetViews>
  <sheetFormatPr defaultColWidth="11.57421875" defaultRowHeight="12.75"/>
  <cols>
    <col min="1" max="1" width="3.421875" style="401" customWidth="1"/>
    <col min="2" max="21" width="3.00390625" style="402" customWidth="1"/>
    <col min="22" max="22" width="3.140625" style="333" customWidth="1"/>
    <col min="23" max="23" width="7.28125" style="397" customWidth="1"/>
    <col min="24" max="24" width="8.421875" style="397" customWidth="1"/>
    <col min="25" max="25" width="2.7109375" style="397" customWidth="1"/>
    <col min="26" max="26" width="1.7109375" style="403" customWidth="1"/>
    <col min="27" max="27" width="8.7109375" style="333" customWidth="1"/>
    <col min="28" max="28" width="2.421875" style="400" customWidth="1"/>
    <col min="29" max="29" width="3.8515625" style="400" customWidth="1"/>
    <col min="30" max="30" width="3.00390625" style="524" customWidth="1"/>
    <col min="31" max="32" width="9.421875" style="243" hidden="1" customWidth="1"/>
    <col min="33" max="40" width="9.421875" style="142" hidden="1" customWidth="1"/>
    <col min="41" max="41" width="7.421875" style="142" hidden="1" customWidth="1"/>
    <col min="42" max="43" width="7.421875" style="142" customWidth="1"/>
    <col min="44" max="45" width="12.7109375" style="142" customWidth="1"/>
    <col min="46" max="47" width="12.7109375" style="325" customWidth="1"/>
    <col min="48" max="48" width="6.7109375" style="325" customWidth="1"/>
    <col min="49" max="56" width="11.421875" style="142" customWidth="1"/>
    <col min="57" max="58" width="11.421875" style="332" customWidth="1"/>
    <col min="59" max="16384" width="11.421875" style="333" customWidth="1"/>
  </cols>
  <sheetData>
    <row r="1" spans="1:49" ht="14.25" customHeight="1">
      <c r="A1" s="652"/>
      <c r="B1" s="652"/>
      <c r="C1" s="652"/>
      <c r="D1" s="652"/>
      <c r="E1" s="652"/>
      <c r="F1" s="128" t="s">
        <v>41</v>
      </c>
      <c r="G1" s="129"/>
      <c r="H1" s="129"/>
      <c r="I1" s="130"/>
      <c r="J1" s="131"/>
      <c r="K1" s="131"/>
      <c r="L1" s="131"/>
      <c r="M1" s="131"/>
      <c r="N1" s="131"/>
      <c r="O1" s="131"/>
      <c r="P1" s="131"/>
      <c r="Q1" s="131"/>
      <c r="R1" s="132"/>
      <c r="S1" s="133"/>
      <c r="T1" s="133"/>
      <c r="U1" s="130"/>
      <c r="V1" s="134"/>
      <c r="W1" s="135"/>
      <c r="X1" s="135"/>
      <c r="Y1" s="135" t="s">
        <v>10</v>
      </c>
      <c r="Z1" s="136"/>
      <c r="AA1" s="749"/>
      <c r="AB1" s="750"/>
      <c r="AC1" s="751"/>
      <c r="AD1" s="519"/>
      <c r="AE1" s="138"/>
      <c r="AF1" s="139"/>
      <c r="AG1" s="147"/>
      <c r="AM1" s="485"/>
      <c r="AN1" s="485"/>
      <c r="AO1" s="485"/>
      <c r="AP1" s="485"/>
      <c r="AQ1" s="485"/>
      <c r="AR1" s="485"/>
      <c r="AS1" s="485"/>
      <c r="AT1" s="486"/>
      <c r="AU1" s="486"/>
      <c r="AV1" s="486"/>
      <c r="AW1" s="485"/>
    </row>
    <row r="2" spans="1:49" ht="15" customHeight="1" thickBot="1">
      <c r="A2" s="129"/>
      <c r="B2" s="143"/>
      <c r="C2" s="136"/>
      <c r="D2" s="136"/>
      <c r="E2" s="136"/>
      <c r="F2" s="144"/>
      <c r="G2" s="144"/>
      <c r="H2" s="144"/>
      <c r="I2" s="143"/>
      <c r="J2" s="144"/>
      <c r="K2" s="144"/>
      <c r="L2" s="144"/>
      <c r="M2" s="144"/>
      <c r="N2" s="145"/>
      <c r="O2" s="145"/>
      <c r="P2" s="130"/>
      <c r="Q2" s="130"/>
      <c r="R2" s="130"/>
      <c r="S2" s="130"/>
      <c r="T2" s="130"/>
      <c r="U2" s="130"/>
      <c r="V2" s="134"/>
      <c r="W2" s="135"/>
      <c r="X2" s="135"/>
      <c r="Y2" s="135" t="s">
        <v>73</v>
      </c>
      <c r="Z2" s="136"/>
      <c r="AA2" s="749"/>
      <c r="AB2" s="750"/>
      <c r="AC2" s="751"/>
      <c r="AD2" s="519"/>
      <c r="AE2" s="146" t="s">
        <v>22</v>
      </c>
      <c r="AF2" s="138"/>
      <c r="AG2" s="147"/>
      <c r="AH2" s="147"/>
      <c r="AI2" s="147"/>
      <c r="AM2" s="485"/>
      <c r="AN2" s="485"/>
      <c r="AO2" s="485"/>
      <c r="AP2" s="485"/>
      <c r="AQ2" s="485"/>
      <c r="AR2" s="485"/>
      <c r="AS2" s="485"/>
      <c r="AT2" s="486"/>
      <c r="AU2" s="486"/>
      <c r="AV2" s="486"/>
      <c r="AW2" s="485"/>
    </row>
    <row r="3" spans="1:49" ht="15" customHeight="1">
      <c r="A3" s="148"/>
      <c r="B3" s="136" t="s">
        <v>21</v>
      </c>
      <c r="C3" s="136"/>
      <c r="D3" s="136"/>
      <c r="E3" s="136"/>
      <c r="F3" s="149"/>
      <c r="G3" s="749"/>
      <c r="H3" s="750"/>
      <c r="I3" s="750"/>
      <c r="J3" s="750"/>
      <c r="K3" s="750"/>
      <c r="L3" s="750"/>
      <c r="M3" s="750"/>
      <c r="N3" s="750"/>
      <c r="O3" s="751"/>
      <c r="P3" s="132"/>
      <c r="Q3" s="653" t="s">
        <v>22</v>
      </c>
      <c r="R3" s="654"/>
      <c r="S3" s="654"/>
      <c r="T3" s="654"/>
      <c r="U3" s="655"/>
      <c r="V3" s="150"/>
      <c r="W3" s="151"/>
      <c r="X3" s="151"/>
      <c r="Y3" s="151" t="s">
        <v>17</v>
      </c>
      <c r="Z3" s="144"/>
      <c r="AA3" s="752"/>
      <c r="AB3" s="753"/>
      <c r="AC3" s="754"/>
      <c r="AD3" s="519"/>
      <c r="AE3" s="152">
        <f>B53+F53+J53+N53+R53</f>
        <v>0</v>
      </c>
      <c r="AF3" s="138"/>
      <c r="AG3" s="147"/>
      <c r="AH3" s="147"/>
      <c r="AI3" s="147"/>
      <c r="AM3" s="485"/>
      <c r="AN3" s="485"/>
      <c r="AO3" s="485"/>
      <c r="AP3" s="485"/>
      <c r="AQ3" s="485"/>
      <c r="AR3" s="485"/>
      <c r="AS3" s="485"/>
      <c r="AT3" s="486"/>
      <c r="AU3" s="486"/>
      <c r="AV3" s="486"/>
      <c r="AW3" s="485"/>
    </row>
    <row r="4" spans="1:49" ht="15" customHeight="1">
      <c r="A4" s="153"/>
      <c r="B4" s="136" t="s">
        <v>20</v>
      </c>
      <c r="C4" s="136"/>
      <c r="D4" s="136"/>
      <c r="E4" s="136"/>
      <c r="F4" s="149"/>
      <c r="G4" s="749"/>
      <c r="H4" s="750"/>
      <c r="I4" s="750"/>
      <c r="J4" s="750"/>
      <c r="K4" s="750"/>
      <c r="L4" s="750"/>
      <c r="M4" s="750"/>
      <c r="N4" s="750"/>
      <c r="O4" s="751"/>
      <c r="P4" s="154"/>
      <c r="Q4" s="638">
        <f>INT(AE3/60)</f>
        <v>0</v>
      </c>
      <c r="R4" s="639"/>
      <c r="S4" s="642" t="s">
        <v>16</v>
      </c>
      <c r="T4" s="644">
        <f>MOD(AE3,60)</f>
        <v>0</v>
      </c>
      <c r="U4" s="645"/>
      <c r="V4" s="155"/>
      <c r="W4" s="156"/>
      <c r="X4" s="156"/>
      <c r="Y4" s="151" t="s">
        <v>74</v>
      </c>
      <c r="Z4" s="157"/>
      <c r="AA4" s="755"/>
      <c r="AB4" s="756"/>
      <c r="AC4" s="757"/>
      <c r="AD4" s="520"/>
      <c r="AE4" s="152"/>
      <c r="AF4" s="138"/>
      <c r="AG4" s="147"/>
      <c r="AH4" s="147"/>
      <c r="AI4" s="147"/>
      <c r="AM4" s="485"/>
      <c r="AN4" s="485"/>
      <c r="AO4" s="485"/>
      <c r="AP4" s="485"/>
      <c r="AQ4" s="485"/>
      <c r="AR4" s="485"/>
      <c r="AS4" s="485"/>
      <c r="AT4" s="486"/>
      <c r="AU4" s="486"/>
      <c r="AV4" s="486"/>
      <c r="AW4" s="485"/>
    </row>
    <row r="5" spans="1:49" ht="15" customHeight="1" thickBot="1">
      <c r="A5" s="153"/>
      <c r="B5" s="136" t="s">
        <v>19</v>
      </c>
      <c r="C5" s="136"/>
      <c r="D5" s="136"/>
      <c r="E5" s="136"/>
      <c r="F5" s="149"/>
      <c r="G5" s="749"/>
      <c r="H5" s="750"/>
      <c r="I5" s="750"/>
      <c r="J5" s="750"/>
      <c r="K5" s="750"/>
      <c r="L5" s="750"/>
      <c r="M5" s="750"/>
      <c r="N5" s="750"/>
      <c r="O5" s="751"/>
      <c r="P5" s="154"/>
      <c r="Q5" s="640"/>
      <c r="R5" s="641"/>
      <c r="S5" s="643"/>
      <c r="T5" s="646"/>
      <c r="U5" s="647"/>
      <c r="V5" s="158"/>
      <c r="W5" s="159"/>
      <c r="X5" s="159"/>
      <c r="Y5" s="651"/>
      <c r="Z5" s="651"/>
      <c r="AA5" s="158"/>
      <c r="AB5" s="137"/>
      <c r="AC5" s="137"/>
      <c r="AD5" s="519"/>
      <c r="AE5" s="138"/>
      <c r="AF5" s="138"/>
      <c r="AG5" s="147"/>
      <c r="AH5" s="147"/>
      <c r="AI5" s="147"/>
      <c r="AM5" s="485"/>
      <c r="AN5" s="485"/>
      <c r="AO5" s="485"/>
      <c r="AP5" s="485"/>
      <c r="AQ5" s="485"/>
      <c r="AR5" s="485"/>
      <c r="AS5" s="485"/>
      <c r="AT5" s="486"/>
      <c r="AU5" s="486"/>
      <c r="AV5" s="486"/>
      <c r="AW5" s="485"/>
    </row>
    <row r="6" spans="1:49" ht="15" customHeight="1">
      <c r="A6" s="153"/>
      <c r="B6" s="136" t="s">
        <v>37</v>
      </c>
      <c r="C6" s="136"/>
      <c r="D6" s="136"/>
      <c r="E6" s="136"/>
      <c r="F6" s="149"/>
      <c r="G6" s="749"/>
      <c r="H6" s="750"/>
      <c r="I6" s="750"/>
      <c r="J6" s="750"/>
      <c r="K6" s="750"/>
      <c r="L6" s="750"/>
      <c r="M6" s="750"/>
      <c r="N6" s="750"/>
      <c r="O6" s="751"/>
      <c r="P6" s="154"/>
      <c r="Q6" s="160"/>
      <c r="R6" s="160"/>
      <c r="S6" s="161"/>
      <c r="T6" s="162"/>
      <c r="U6" s="162"/>
      <c r="V6" s="158"/>
      <c r="W6" s="159"/>
      <c r="X6" s="159"/>
      <c r="Y6" s="163"/>
      <c r="Z6" s="163"/>
      <c r="AA6" s="158"/>
      <c r="AB6" s="137"/>
      <c r="AC6" s="137"/>
      <c r="AD6" s="519"/>
      <c r="AE6" s="138"/>
      <c r="AF6" s="138"/>
      <c r="AG6" s="147"/>
      <c r="AH6" s="147"/>
      <c r="AI6" s="166"/>
      <c r="AJ6" s="166"/>
      <c r="AK6" s="166"/>
      <c r="AL6" s="166"/>
      <c r="AM6" s="487"/>
      <c r="AN6" s="487"/>
      <c r="AO6" s="487"/>
      <c r="AP6" s="487"/>
      <c r="AQ6" s="487"/>
      <c r="AR6" s="487"/>
      <c r="AS6" s="487"/>
      <c r="AT6" s="488"/>
      <c r="AU6" s="488"/>
      <c r="AV6" s="488"/>
      <c r="AW6" s="487"/>
    </row>
    <row r="7" spans="1:49" ht="12.75" customHeight="1">
      <c r="A7" s="153"/>
      <c r="B7" s="164"/>
      <c r="C7" s="164"/>
      <c r="D7" s="164"/>
      <c r="E7" s="164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58"/>
      <c r="W7" s="159"/>
      <c r="X7" s="159"/>
      <c r="Y7" s="159"/>
      <c r="Z7" s="159"/>
      <c r="AA7" s="158"/>
      <c r="AB7" s="144"/>
      <c r="AC7" s="144"/>
      <c r="AD7" s="520"/>
      <c r="AE7" s="152"/>
      <c r="AF7" s="146"/>
      <c r="AG7" s="166"/>
      <c r="AH7" s="166"/>
      <c r="AI7" s="166"/>
      <c r="AJ7" s="166"/>
      <c r="AK7" s="166"/>
      <c r="AL7" s="166"/>
      <c r="AM7" s="487"/>
      <c r="AN7" s="487"/>
      <c r="AO7" s="487"/>
      <c r="AP7" s="487"/>
      <c r="AQ7" s="487"/>
      <c r="AR7" s="487"/>
      <c r="AS7" s="487"/>
      <c r="AT7" s="488"/>
      <c r="AU7" s="488"/>
      <c r="AV7" s="488"/>
      <c r="AW7" s="487"/>
    </row>
    <row r="8" spans="1:49" ht="10.5" customHeight="1">
      <c r="A8" s="326"/>
      <c r="B8" s="762" t="s">
        <v>15</v>
      </c>
      <c r="C8" s="763"/>
      <c r="D8" s="763"/>
      <c r="E8" s="764"/>
      <c r="F8" s="762" t="s">
        <v>14</v>
      </c>
      <c r="G8" s="763"/>
      <c r="H8" s="763"/>
      <c r="I8" s="764"/>
      <c r="J8" s="762" t="s">
        <v>11</v>
      </c>
      <c r="K8" s="763"/>
      <c r="L8" s="763"/>
      <c r="M8" s="764"/>
      <c r="N8" s="762" t="s">
        <v>12</v>
      </c>
      <c r="O8" s="763"/>
      <c r="P8" s="763"/>
      <c r="Q8" s="764"/>
      <c r="R8" s="762" t="s">
        <v>13</v>
      </c>
      <c r="S8" s="763"/>
      <c r="T8" s="763"/>
      <c r="U8" s="764"/>
      <c r="V8" s="327"/>
      <c r="W8" s="621" t="s">
        <v>98</v>
      </c>
      <c r="X8" s="622"/>
      <c r="Y8" s="622"/>
      <c r="Z8" s="622"/>
      <c r="AA8" s="622"/>
      <c r="AB8" s="622"/>
      <c r="AC8" s="623"/>
      <c r="AD8" s="519"/>
      <c r="AE8" s="423" t="s">
        <v>131</v>
      </c>
      <c r="AF8" s="425" t="s">
        <v>132</v>
      </c>
      <c r="AG8" s="426" t="s">
        <v>133</v>
      </c>
      <c r="AH8" s="413" t="s">
        <v>34</v>
      </c>
      <c r="AI8" s="208"/>
      <c r="AJ8" s="208"/>
      <c r="AK8" s="208"/>
      <c r="AL8" s="208"/>
      <c r="AM8" s="446"/>
      <c r="AN8" s="446"/>
      <c r="AO8" s="446"/>
      <c r="AP8" s="489"/>
      <c r="AQ8" s="489"/>
      <c r="AR8" s="489"/>
      <c r="AS8" s="489"/>
      <c r="AT8" s="490"/>
      <c r="AU8" s="488"/>
      <c r="AV8" s="488"/>
      <c r="AW8" s="487"/>
    </row>
    <row r="9" spans="1:49" ht="10.5" customHeight="1">
      <c r="A9" s="326"/>
      <c r="B9" s="765"/>
      <c r="C9" s="766"/>
      <c r="D9" s="766"/>
      <c r="E9" s="767"/>
      <c r="F9" s="765"/>
      <c r="G9" s="766"/>
      <c r="H9" s="766"/>
      <c r="I9" s="767"/>
      <c r="J9" s="765"/>
      <c r="K9" s="766"/>
      <c r="L9" s="766"/>
      <c r="M9" s="767"/>
      <c r="N9" s="765"/>
      <c r="O9" s="766"/>
      <c r="P9" s="766"/>
      <c r="Q9" s="767"/>
      <c r="R9" s="765"/>
      <c r="S9" s="766"/>
      <c r="T9" s="766"/>
      <c r="U9" s="767"/>
      <c r="V9" s="327"/>
      <c r="W9" s="624"/>
      <c r="X9" s="625"/>
      <c r="Y9" s="625"/>
      <c r="Z9" s="625"/>
      <c r="AA9" s="625"/>
      <c r="AB9" s="625"/>
      <c r="AC9" s="626"/>
      <c r="AD9" s="519"/>
      <c r="AE9" s="181">
        <f>COUNTIF(B10:U51,"El 1 HC")</f>
        <v>0</v>
      </c>
      <c r="AF9" s="182">
        <f>COUNTIF(B10:U51,"El 1 VC")</f>
        <v>0</v>
      </c>
      <c r="AG9" s="182">
        <f>COUNTIF(B10:U51,"El 1 PM")</f>
        <v>0</v>
      </c>
      <c r="AH9" s="414">
        <f>(SUM(AE9:AG9)*0.25*60)</f>
        <v>0</v>
      </c>
      <c r="AI9" s="208"/>
      <c r="AJ9" s="208"/>
      <c r="AK9" s="208"/>
      <c r="AL9" s="208"/>
      <c r="AM9" s="446"/>
      <c r="AN9" s="446"/>
      <c r="AO9" s="446"/>
      <c r="AP9" s="489"/>
      <c r="AQ9" s="489"/>
      <c r="AR9" s="489"/>
      <c r="AS9" s="489"/>
      <c r="AT9" s="490"/>
      <c r="AU9" s="488"/>
      <c r="AV9" s="488"/>
      <c r="AW9" s="487"/>
    </row>
    <row r="10" spans="1:49" ht="10.5" customHeight="1">
      <c r="A10" s="328"/>
      <c r="B10" s="758"/>
      <c r="C10" s="758"/>
      <c r="D10" s="758"/>
      <c r="E10" s="758"/>
      <c r="F10" s="758"/>
      <c r="G10" s="758"/>
      <c r="H10" s="758"/>
      <c r="I10" s="758"/>
      <c r="J10" s="758"/>
      <c r="K10" s="758"/>
      <c r="L10" s="758"/>
      <c r="M10" s="758"/>
      <c r="N10" s="758"/>
      <c r="O10" s="758"/>
      <c r="P10" s="758"/>
      <c r="Q10" s="758"/>
      <c r="R10" s="758"/>
      <c r="S10" s="758"/>
      <c r="T10" s="758"/>
      <c r="U10" s="758"/>
      <c r="V10" s="327"/>
      <c r="W10" s="195" t="s">
        <v>2</v>
      </c>
      <c r="X10" s="759"/>
      <c r="Y10" s="760"/>
      <c r="Z10" s="760"/>
      <c r="AA10" s="760"/>
      <c r="AB10" s="760"/>
      <c r="AC10" s="761"/>
      <c r="AD10" s="519"/>
      <c r="AE10" s="182"/>
      <c r="AF10" s="182"/>
      <c r="AG10" s="182"/>
      <c r="AH10" s="415"/>
      <c r="AI10" s="198"/>
      <c r="AJ10" s="198"/>
      <c r="AK10" s="198"/>
      <c r="AL10" s="198"/>
      <c r="AM10" s="489"/>
      <c r="AN10" s="489"/>
      <c r="AO10" s="489"/>
      <c r="AP10" s="489"/>
      <c r="AQ10" s="489"/>
      <c r="AR10" s="489"/>
      <c r="AS10" s="489"/>
      <c r="AT10" s="490"/>
      <c r="AU10" s="488"/>
      <c r="AV10" s="488"/>
      <c r="AW10" s="487"/>
    </row>
    <row r="11" spans="1:49" ht="10.5" customHeight="1">
      <c r="A11" s="329"/>
      <c r="B11" s="758"/>
      <c r="C11" s="758"/>
      <c r="D11" s="758"/>
      <c r="E11" s="758"/>
      <c r="F11" s="758"/>
      <c r="G11" s="758"/>
      <c r="H11" s="758"/>
      <c r="I11" s="758"/>
      <c r="J11" s="758"/>
      <c r="K11" s="758"/>
      <c r="L11" s="758"/>
      <c r="M11" s="758"/>
      <c r="N11" s="758"/>
      <c r="O11" s="758"/>
      <c r="P11" s="758"/>
      <c r="Q11" s="758"/>
      <c r="R11" s="758"/>
      <c r="S11" s="758"/>
      <c r="T11" s="758"/>
      <c r="U11" s="758"/>
      <c r="V11" s="327"/>
      <c r="W11" s="202" t="s">
        <v>99</v>
      </c>
      <c r="X11" s="330"/>
      <c r="Y11" s="797"/>
      <c r="Z11" s="770"/>
      <c r="AA11" s="770"/>
      <c r="AB11" s="770"/>
      <c r="AC11" s="771"/>
      <c r="AD11" s="519"/>
      <c r="AE11" s="182"/>
      <c r="AF11" s="182"/>
      <c r="AG11" s="182"/>
      <c r="AH11" s="132"/>
      <c r="AI11" s="208"/>
      <c r="AJ11" s="208"/>
      <c r="AK11" s="208"/>
      <c r="AL11" s="208"/>
      <c r="AM11" s="446"/>
      <c r="AN11" s="446"/>
      <c r="AO11" s="446"/>
      <c r="AP11" s="489"/>
      <c r="AQ11" s="489"/>
      <c r="AR11" s="489"/>
      <c r="AS11" s="489"/>
      <c r="AT11" s="490"/>
      <c r="AU11" s="488"/>
      <c r="AV11" s="488"/>
      <c r="AW11" s="487"/>
    </row>
    <row r="12" spans="1:49" ht="10.5" customHeight="1">
      <c r="A12" s="328"/>
      <c r="B12" s="758"/>
      <c r="C12" s="758"/>
      <c r="D12" s="758"/>
      <c r="E12" s="758"/>
      <c r="F12" s="758"/>
      <c r="G12" s="758"/>
      <c r="H12" s="758"/>
      <c r="I12" s="758"/>
      <c r="J12" s="758"/>
      <c r="K12" s="758"/>
      <c r="L12" s="758"/>
      <c r="M12" s="758"/>
      <c r="N12" s="758"/>
      <c r="O12" s="758"/>
      <c r="P12" s="758"/>
      <c r="Q12" s="758"/>
      <c r="R12" s="758"/>
      <c r="S12" s="758"/>
      <c r="T12" s="758"/>
      <c r="U12" s="758"/>
      <c r="V12" s="327"/>
      <c r="W12" s="802" t="s">
        <v>96</v>
      </c>
      <c r="X12" s="803"/>
      <c r="Y12" s="501">
        <f>INT(AH19/60)</f>
        <v>0</v>
      </c>
      <c r="Z12" s="502" t="s">
        <v>16</v>
      </c>
      <c r="AA12" s="804">
        <f>MOD(AH19,60)</f>
        <v>0</v>
      </c>
      <c r="AB12" s="804"/>
      <c r="AC12" s="805"/>
      <c r="AD12" s="519"/>
      <c r="AE12" s="182"/>
      <c r="AF12" s="182"/>
      <c r="AG12" s="182"/>
      <c r="AH12" s="416"/>
      <c r="AI12" s="208"/>
      <c r="AJ12" s="208"/>
      <c r="AK12" s="208"/>
      <c r="AL12" s="208"/>
      <c r="AM12" s="446"/>
      <c r="AN12" s="446"/>
      <c r="AO12" s="446"/>
      <c r="AP12" s="489"/>
      <c r="AQ12" s="489"/>
      <c r="AR12" s="489"/>
      <c r="AS12" s="489"/>
      <c r="AT12" s="490"/>
      <c r="AU12" s="488"/>
      <c r="AV12" s="488"/>
      <c r="AW12" s="487"/>
    </row>
    <row r="13" spans="1:49" ht="10.5" customHeight="1">
      <c r="A13" s="328"/>
      <c r="B13" s="758"/>
      <c r="C13" s="758"/>
      <c r="D13" s="758"/>
      <c r="E13" s="758"/>
      <c r="F13" s="758"/>
      <c r="G13" s="758"/>
      <c r="H13" s="758"/>
      <c r="I13" s="758"/>
      <c r="J13" s="758"/>
      <c r="K13" s="758"/>
      <c r="L13" s="758"/>
      <c r="M13" s="758"/>
      <c r="N13" s="758"/>
      <c r="O13" s="758"/>
      <c r="P13" s="758"/>
      <c r="Q13" s="758"/>
      <c r="R13" s="758"/>
      <c r="S13" s="758"/>
      <c r="T13" s="758"/>
      <c r="U13" s="758"/>
      <c r="V13" s="327"/>
      <c r="W13" s="406"/>
      <c r="X13" s="407"/>
      <c r="Y13" s="768"/>
      <c r="Z13" s="768"/>
      <c r="AA13" s="768"/>
      <c r="AB13" s="768"/>
      <c r="AC13" s="768"/>
      <c r="AD13" s="519"/>
      <c r="AE13" s="423" t="s">
        <v>143</v>
      </c>
      <c r="AF13" s="425" t="s">
        <v>144</v>
      </c>
      <c r="AG13" s="426" t="s">
        <v>145</v>
      </c>
      <c r="AH13" s="413" t="s">
        <v>34</v>
      </c>
      <c r="AI13" s="208"/>
      <c r="AJ13" s="208"/>
      <c r="AK13" s="208"/>
      <c r="AL13" s="208"/>
      <c r="AM13" s="446"/>
      <c r="AN13" s="446"/>
      <c r="AO13" s="446"/>
      <c r="AP13" s="489"/>
      <c r="AQ13" s="489"/>
      <c r="AR13" s="489"/>
      <c r="AS13" s="489"/>
      <c r="AT13" s="490"/>
      <c r="AU13" s="488"/>
      <c r="AV13" s="488"/>
      <c r="AW13" s="487"/>
    </row>
    <row r="14" spans="1:49" ht="10.5" customHeight="1">
      <c r="A14" s="328"/>
      <c r="B14" s="758"/>
      <c r="C14" s="758"/>
      <c r="D14" s="758"/>
      <c r="E14" s="758"/>
      <c r="F14" s="758"/>
      <c r="G14" s="758"/>
      <c r="H14" s="758"/>
      <c r="I14" s="758"/>
      <c r="J14" s="758"/>
      <c r="K14" s="758"/>
      <c r="L14" s="758"/>
      <c r="M14" s="758"/>
      <c r="N14" s="758"/>
      <c r="O14" s="758"/>
      <c r="P14" s="758"/>
      <c r="Q14" s="758"/>
      <c r="R14" s="758"/>
      <c r="S14" s="758"/>
      <c r="T14" s="758"/>
      <c r="U14" s="758"/>
      <c r="V14" s="327"/>
      <c r="W14" s="806" t="s">
        <v>101</v>
      </c>
      <c r="X14" s="807"/>
      <c r="Y14" s="807"/>
      <c r="Z14" s="807"/>
      <c r="AA14" s="807"/>
      <c r="AB14" s="807"/>
      <c r="AC14" s="808"/>
      <c r="AD14" s="519"/>
      <c r="AE14" s="182">
        <f>COUNTIF(B10:U51,"El 2 HC")</f>
        <v>0</v>
      </c>
      <c r="AF14" s="182">
        <f>COUNTIF(B10:U51,"El 2 VC")</f>
        <v>0</v>
      </c>
      <c r="AG14" s="182">
        <f>COUNTIF(B10:U51,"El 2 PM")</f>
        <v>0</v>
      </c>
      <c r="AH14" s="181">
        <f>(SUM(AE14:AG14)*0.25*60)</f>
        <v>0</v>
      </c>
      <c r="AI14" s="208"/>
      <c r="AJ14" s="208"/>
      <c r="AK14" s="208"/>
      <c r="AL14" s="208"/>
      <c r="AM14" s="446"/>
      <c r="AN14" s="446"/>
      <c r="AO14" s="446"/>
      <c r="AP14" s="489"/>
      <c r="AQ14" s="489"/>
      <c r="AR14" s="489"/>
      <c r="AS14" s="489"/>
      <c r="AT14" s="490"/>
      <c r="AU14" s="488"/>
      <c r="AV14" s="488"/>
      <c r="AW14" s="487"/>
    </row>
    <row r="15" spans="1:49" ht="10.5" customHeight="1">
      <c r="A15" s="328"/>
      <c r="B15" s="758"/>
      <c r="C15" s="758"/>
      <c r="D15" s="758"/>
      <c r="E15" s="758"/>
      <c r="F15" s="758"/>
      <c r="G15" s="758"/>
      <c r="H15" s="758"/>
      <c r="I15" s="758"/>
      <c r="J15" s="758"/>
      <c r="K15" s="758"/>
      <c r="L15" s="758"/>
      <c r="M15" s="758"/>
      <c r="N15" s="758"/>
      <c r="O15" s="758"/>
      <c r="P15" s="758"/>
      <c r="Q15" s="758"/>
      <c r="R15" s="758"/>
      <c r="S15" s="758"/>
      <c r="T15" s="758"/>
      <c r="U15" s="758"/>
      <c r="V15" s="327"/>
      <c r="W15" s="809"/>
      <c r="X15" s="810"/>
      <c r="Y15" s="810"/>
      <c r="Z15" s="810"/>
      <c r="AA15" s="810"/>
      <c r="AB15" s="810"/>
      <c r="AC15" s="811"/>
      <c r="AD15" s="519"/>
      <c r="AE15" s="182"/>
      <c r="AF15" s="182"/>
      <c r="AG15" s="182"/>
      <c r="AH15" s="181"/>
      <c r="AI15" s="208"/>
      <c r="AJ15" s="208"/>
      <c r="AK15" s="208"/>
      <c r="AL15" s="208"/>
      <c r="AM15" s="446"/>
      <c r="AN15" s="446"/>
      <c r="AO15" s="446"/>
      <c r="AP15" s="489"/>
      <c r="AQ15" s="489"/>
      <c r="AR15" s="489"/>
      <c r="AS15" s="489"/>
      <c r="AT15" s="490"/>
      <c r="AU15" s="488"/>
      <c r="AV15" s="488"/>
      <c r="AW15" s="487"/>
    </row>
    <row r="16" spans="1:49" ht="10.5" customHeight="1">
      <c r="A16" s="328"/>
      <c r="B16" s="758"/>
      <c r="C16" s="758"/>
      <c r="D16" s="758"/>
      <c r="E16" s="758"/>
      <c r="F16" s="758"/>
      <c r="G16" s="758"/>
      <c r="H16" s="758"/>
      <c r="I16" s="758"/>
      <c r="J16" s="758"/>
      <c r="K16" s="758"/>
      <c r="L16" s="758"/>
      <c r="M16" s="758"/>
      <c r="N16" s="758"/>
      <c r="O16" s="758"/>
      <c r="P16" s="758"/>
      <c r="Q16" s="758"/>
      <c r="R16" s="758"/>
      <c r="S16" s="758"/>
      <c r="T16" s="758"/>
      <c r="U16" s="758"/>
      <c r="V16" s="327"/>
      <c r="W16" s="195" t="s">
        <v>1</v>
      </c>
      <c r="X16" s="759"/>
      <c r="Y16" s="760"/>
      <c r="Z16" s="760"/>
      <c r="AA16" s="760"/>
      <c r="AB16" s="760"/>
      <c r="AC16" s="761"/>
      <c r="AD16" s="519"/>
      <c r="AE16" s="182"/>
      <c r="AF16" s="182"/>
      <c r="AG16" s="182"/>
      <c r="AH16" s="181"/>
      <c r="AI16" s="208"/>
      <c r="AJ16" s="208"/>
      <c r="AK16" s="208"/>
      <c r="AL16" s="208"/>
      <c r="AM16" s="446"/>
      <c r="AN16" s="446"/>
      <c r="AO16" s="446"/>
      <c r="AP16" s="489"/>
      <c r="AQ16" s="489"/>
      <c r="AR16" s="489"/>
      <c r="AS16" s="489"/>
      <c r="AT16" s="490"/>
      <c r="AU16" s="488"/>
      <c r="AV16" s="488"/>
      <c r="AW16" s="487"/>
    </row>
    <row r="17" spans="1:49" ht="10.5" customHeight="1">
      <c r="A17" s="328"/>
      <c r="B17" s="758"/>
      <c r="C17" s="758"/>
      <c r="D17" s="758"/>
      <c r="E17" s="758"/>
      <c r="F17" s="758"/>
      <c r="G17" s="758"/>
      <c r="H17" s="758"/>
      <c r="I17" s="758"/>
      <c r="J17" s="758"/>
      <c r="K17" s="758"/>
      <c r="L17" s="758"/>
      <c r="M17" s="758"/>
      <c r="N17" s="758"/>
      <c r="O17" s="758"/>
      <c r="P17" s="758"/>
      <c r="Q17" s="758"/>
      <c r="R17" s="758"/>
      <c r="S17" s="758"/>
      <c r="T17" s="758"/>
      <c r="U17" s="758"/>
      <c r="V17" s="327"/>
      <c r="W17" s="202" t="s">
        <v>0</v>
      </c>
      <c r="X17" s="797"/>
      <c r="Y17" s="770"/>
      <c r="Z17" s="770"/>
      <c r="AA17" s="770"/>
      <c r="AB17" s="770"/>
      <c r="AC17" s="771"/>
      <c r="AD17" s="519"/>
      <c r="AE17" s="182"/>
      <c r="AF17" s="182"/>
      <c r="AG17" s="182"/>
      <c r="AH17" s="181"/>
      <c r="AI17" s="208"/>
      <c r="AJ17" s="208"/>
      <c r="AK17" s="208"/>
      <c r="AL17" s="208"/>
      <c r="AM17" s="446"/>
      <c r="AN17" s="446"/>
      <c r="AO17" s="446"/>
      <c r="AP17" s="446"/>
      <c r="AQ17" s="489"/>
      <c r="AR17" s="446"/>
      <c r="AS17" s="446"/>
      <c r="AT17" s="491"/>
      <c r="AU17" s="488"/>
      <c r="AV17" s="488"/>
      <c r="AW17" s="487"/>
    </row>
    <row r="18" spans="1:49" ht="10.5" customHeight="1">
      <c r="A18" s="328"/>
      <c r="B18" s="758"/>
      <c r="C18" s="758"/>
      <c r="D18" s="758"/>
      <c r="E18" s="758"/>
      <c r="F18" s="758"/>
      <c r="G18" s="758"/>
      <c r="H18" s="758"/>
      <c r="I18" s="758"/>
      <c r="J18" s="758"/>
      <c r="K18" s="758"/>
      <c r="L18" s="758"/>
      <c r="M18" s="758"/>
      <c r="N18" s="758"/>
      <c r="O18" s="758"/>
      <c r="P18" s="758"/>
      <c r="Q18" s="758"/>
      <c r="R18" s="758"/>
      <c r="S18" s="758"/>
      <c r="T18" s="758"/>
      <c r="U18" s="758"/>
      <c r="V18" s="327"/>
      <c r="W18" s="202" t="s">
        <v>2</v>
      </c>
      <c r="X18" s="797"/>
      <c r="Y18" s="770"/>
      <c r="Z18" s="770"/>
      <c r="AA18" s="770"/>
      <c r="AB18" s="770"/>
      <c r="AC18" s="771"/>
      <c r="AD18" s="519"/>
      <c r="AE18" s="424" t="s">
        <v>138</v>
      </c>
      <c r="AF18" s="425" t="s">
        <v>141</v>
      </c>
      <c r="AG18" s="426" t="s">
        <v>139</v>
      </c>
      <c r="AH18" s="169" t="s">
        <v>34</v>
      </c>
      <c r="AI18" s="208"/>
      <c r="AJ18" s="208"/>
      <c r="AK18" s="208"/>
      <c r="AL18" s="208"/>
      <c r="AM18" s="446"/>
      <c r="AN18" s="446"/>
      <c r="AO18" s="446"/>
      <c r="AP18" s="446"/>
      <c r="AQ18" s="489"/>
      <c r="AR18" s="489"/>
      <c r="AS18" s="489"/>
      <c r="AT18" s="490"/>
      <c r="AU18" s="488"/>
      <c r="AV18" s="488"/>
      <c r="AW18" s="487"/>
    </row>
    <row r="19" spans="1:49" ht="10.5" customHeight="1">
      <c r="A19" s="328"/>
      <c r="B19" s="758"/>
      <c r="C19" s="758"/>
      <c r="D19" s="758"/>
      <c r="E19" s="758"/>
      <c r="F19" s="758"/>
      <c r="G19" s="758"/>
      <c r="H19" s="758"/>
      <c r="I19" s="758"/>
      <c r="J19" s="758"/>
      <c r="K19" s="758"/>
      <c r="L19" s="758"/>
      <c r="M19" s="758"/>
      <c r="N19" s="758"/>
      <c r="O19" s="758"/>
      <c r="P19" s="758"/>
      <c r="Q19" s="758"/>
      <c r="R19" s="758"/>
      <c r="S19" s="758"/>
      <c r="T19" s="758"/>
      <c r="U19" s="758"/>
      <c r="V19" s="327"/>
      <c r="W19" s="202" t="s">
        <v>99</v>
      </c>
      <c r="X19" s="330"/>
      <c r="Y19" s="770"/>
      <c r="Z19" s="770"/>
      <c r="AA19" s="770"/>
      <c r="AB19" s="770"/>
      <c r="AC19" s="771"/>
      <c r="AD19" s="519"/>
      <c r="AE19" s="181">
        <f>COUNTIF(B10:U51,"DS HC")</f>
        <v>0</v>
      </c>
      <c r="AF19" s="182">
        <f>COUNTIF(B10:U51,"REG VC")</f>
        <v>0</v>
      </c>
      <c r="AG19" s="182">
        <f>COUNTIF(B10:U51,"DS PM")</f>
        <v>0</v>
      </c>
      <c r="AH19" s="181">
        <f>((AE19+AF19+AG19+AF21)*0.25*60)</f>
        <v>0</v>
      </c>
      <c r="AI19" s="208"/>
      <c r="AJ19" s="417"/>
      <c r="AK19" s="208"/>
      <c r="AL19" s="208"/>
      <c r="AM19" s="446"/>
      <c r="AN19" s="446"/>
      <c r="AO19" s="446"/>
      <c r="AP19" s="489"/>
      <c r="AQ19" s="446"/>
      <c r="AR19" s="489"/>
      <c r="AS19" s="489"/>
      <c r="AT19" s="490"/>
      <c r="AU19" s="488"/>
      <c r="AV19" s="488"/>
      <c r="AW19" s="487"/>
    </row>
    <row r="20" spans="1:49" ht="10.5" customHeight="1">
      <c r="A20" s="328"/>
      <c r="B20" s="758"/>
      <c r="C20" s="758"/>
      <c r="D20" s="758"/>
      <c r="E20" s="758"/>
      <c r="F20" s="758"/>
      <c r="G20" s="758"/>
      <c r="H20" s="758"/>
      <c r="I20" s="758"/>
      <c r="J20" s="758"/>
      <c r="K20" s="758"/>
      <c r="L20" s="758"/>
      <c r="M20" s="758"/>
      <c r="N20" s="758"/>
      <c r="O20" s="758"/>
      <c r="P20" s="758"/>
      <c r="Q20" s="758"/>
      <c r="R20" s="758"/>
      <c r="S20" s="758"/>
      <c r="T20" s="758"/>
      <c r="U20" s="758"/>
      <c r="V20" s="327"/>
      <c r="W20" s="202" t="s">
        <v>3</v>
      </c>
      <c r="X20" s="209"/>
      <c r="Y20" s="780"/>
      <c r="Z20" s="781"/>
      <c r="AA20" s="781"/>
      <c r="AB20" s="781"/>
      <c r="AC20" s="782"/>
      <c r="AD20" s="519"/>
      <c r="AE20" s="182"/>
      <c r="AF20" s="425" t="s">
        <v>140</v>
      </c>
      <c r="AG20" s="182"/>
      <c r="AH20" s="181"/>
      <c r="AI20" s="418"/>
      <c r="AJ20" s="418"/>
      <c r="AK20" s="418"/>
      <c r="AL20" s="166"/>
      <c r="AM20" s="492"/>
      <c r="AN20" s="492"/>
      <c r="AO20" s="492"/>
      <c r="AP20" s="487"/>
      <c r="AQ20" s="487"/>
      <c r="AR20" s="487"/>
      <c r="AS20" s="487"/>
      <c r="AT20" s="488"/>
      <c r="AU20" s="488"/>
      <c r="AV20" s="488"/>
      <c r="AW20" s="487"/>
    </row>
    <row r="21" spans="1:49" ht="10.5" customHeight="1">
      <c r="A21" s="328"/>
      <c r="B21" s="758"/>
      <c r="C21" s="758"/>
      <c r="D21" s="758"/>
      <c r="E21" s="758"/>
      <c r="F21" s="758"/>
      <c r="G21" s="758"/>
      <c r="H21" s="758"/>
      <c r="I21" s="758"/>
      <c r="J21" s="758"/>
      <c r="K21" s="758"/>
      <c r="L21" s="758"/>
      <c r="M21" s="758"/>
      <c r="N21" s="758"/>
      <c r="O21" s="758"/>
      <c r="P21" s="758"/>
      <c r="Q21" s="758"/>
      <c r="R21" s="758"/>
      <c r="S21" s="758"/>
      <c r="T21" s="758"/>
      <c r="U21" s="758"/>
      <c r="V21" s="327"/>
      <c r="W21" s="202" t="s">
        <v>5</v>
      </c>
      <c r="X21" s="211"/>
      <c r="Y21" s="694"/>
      <c r="Z21" s="695"/>
      <c r="AA21" s="695"/>
      <c r="AB21" s="695"/>
      <c r="AC21" s="696"/>
      <c r="AD21" s="519"/>
      <c r="AE21" s="182"/>
      <c r="AF21" s="182">
        <f>COUNTIF(B10:U51,"CLA REF")</f>
        <v>0</v>
      </c>
      <c r="AG21" s="182"/>
      <c r="AH21" s="181"/>
      <c r="AI21" s="235"/>
      <c r="AJ21" s="235"/>
      <c r="AK21" s="235"/>
      <c r="AL21" s="235"/>
      <c r="AM21" s="493"/>
      <c r="AN21" s="493"/>
      <c r="AO21" s="493"/>
      <c r="AP21" s="485"/>
      <c r="AQ21" s="485"/>
      <c r="AR21" s="485"/>
      <c r="AS21" s="485"/>
      <c r="AT21" s="486"/>
      <c r="AU21" s="486"/>
      <c r="AV21" s="486"/>
      <c r="AW21" s="485"/>
    </row>
    <row r="22" spans="1:49" ht="10.5" customHeight="1">
      <c r="A22" s="328"/>
      <c r="B22" s="758"/>
      <c r="C22" s="758"/>
      <c r="D22" s="758"/>
      <c r="E22" s="758"/>
      <c r="F22" s="758"/>
      <c r="G22" s="758"/>
      <c r="H22" s="758"/>
      <c r="I22" s="758"/>
      <c r="J22" s="758"/>
      <c r="K22" s="758"/>
      <c r="L22" s="758"/>
      <c r="M22" s="758"/>
      <c r="N22" s="758"/>
      <c r="O22" s="758"/>
      <c r="P22" s="758"/>
      <c r="Q22" s="758"/>
      <c r="R22" s="758"/>
      <c r="S22" s="758"/>
      <c r="T22" s="758"/>
      <c r="U22" s="758"/>
      <c r="V22" s="327"/>
      <c r="W22" s="587" t="s">
        <v>6</v>
      </c>
      <c r="X22" s="616"/>
      <c r="Y22" s="212">
        <f>INT(AH9/60)</f>
        <v>0</v>
      </c>
      <c r="Z22" s="213" t="s">
        <v>16</v>
      </c>
      <c r="AA22" s="783">
        <f>MOD(AH9,60)</f>
        <v>0</v>
      </c>
      <c r="AB22" s="783"/>
      <c r="AC22" s="784"/>
      <c r="AD22" s="519"/>
      <c r="AE22" s="182"/>
      <c r="AF22" s="182"/>
      <c r="AG22" s="182"/>
      <c r="AH22" s="181"/>
      <c r="AI22" s="235"/>
      <c r="AJ22" s="235"/>
      <c r="AK22" s="235"/>
      <c r="AL22" s="235"/>
      <c r="AM22" s="493"/>
      <c r="AN22" s="493"/>
      <c r="AO22" s="493"/>
      <c r="AP22" s="485"/>
      <c r="AQ22" s="485"/>
      <c r="AR22" s="485"/>
      <c r="AS22" s="485"/>
      <c r="AT22" s="486"/>
      <c r="AU22" s="486"/>
      <c r="AV22" s="486"/>
      <c r="AW22" s="485"/>
    </row>
    <row r="23" spans="1:49" ht="10.5" customHeight="1">
      <c r="A23" s="328"/>
      <c r="B23" s="758"/>
      <c r="C23" s="758"/>
      <c r="D23" s="758"/>
      <c r="E23" s="758"/>
      <c r="F23" s="758"/>
      <c r="G23" s="758"/>
      <c r="H23" s="758"/>
      <c r="I23" s="758"/>
      <c r="J23" s="758"/>
      <c r="K23" s="758"/>
      <c r="L23" s="758"/>
      <c r="M23" s="758"/>
      <c r="N23" s="758"/>
      <c r="O23" s="758"/>
      <c r="P23" s="758"/>
      <c r="Q23" s="758"/>
      <c r="R23" s="758"/>
      <c r="S23" s="758"/>
      <c r="T23" s="758"/>
      <c r="U23" s="758"/>
      <c r="V23" s="283"/>
      <c r="W23" s="499"/>
      <c r="X23" s="499"/>
      <c r="Y23" s="499"/>
      <c r="Z23" s="500"/>
      <c r="AA23" s="327"/>
      <c r="AB23" s="399"/>
      <c r="AC23" s="399"/>
      <c r="AD23" s="521"/>
      <c r="AE23" s="419"/>
      <c r="AF23" s="182"/>
      <c r="AG23" s="182"/>
      <c r="AH23" s="181"/>
      <c r="AI23" s="235"/>
      <c r="AJ23" s="235"/>
      <c r="AK23" s="235"/>
      <c r="AL23" s="235"/>
      <c r="AM23" s="493"/>
      <c r="AN23" s="493"/>
      <c r="AO23" s="493"/>
      <c r="AP23" s="485"/>
      <c r="AQ23" s="485"/>
      <c r="AR23" s="485"/>
      <c r="AS23" s="485"/>
      <c r="AT23" s="486"/>
      <c r="AU23" s="486"/>
      <c r="AV23" s="486"/>
      <c r="AW23" s="485"/>
    </row>
    <row r="24" spans="1:49" ht="10.5" customHeight="1">
      <c r="A24" s="328"/>
      <c r="B24" s="758"/>
      <c r="C24" s="758"/>
      <c r="D24" s="758"/>
      <c r="E24" s="758"/>
      <c r="F24" s="758"/>
      <c r="G24" s="758"/>
      <c r="H24" s="758"/>
      <c r="I24" s="758"/>
      <c r="J24" s="758"/>
      <c r="K24" s="758"/>
      <c r="L24" s="758"/>
      <c r="M24" s="758"/>
      <c r="N24" s="758"/>
      <c r="O24" s="758"/>
      <c r="P24" s="758"/>
      <c r="Q24" s="758"/>
      <c r="R24" s="758"/>
      <c r="S24" s="758"/>
      <c r="T24" s="758"/>
      <c r="U24" s="758"/>
      <c r="V24" s="283"/>
      <c r="W24" s="499"/>
      <c r="X24" s="499"/>
      <c r="Y24" s="499"/>
      <c r="Z24" s="500"/>
      <c r="AA24" s="327"/>
      <c r="AB24" s="399"/>
      <c r="AC24" s="399"/>
      <c r="AD24" s="521"/>
      <c r="AE24" s="419"/>
      <c r="AF24" s="182"/>
      <c r="AG24" s="182"/>
      <c r="AH24" s="181"/>
      <c r="AI24" s="235"/>
      <c r="AJ24" s="235"/>
      <c r="AK24" s="235"/>
      <c r="AL24" s="235"/>
      <c r="AM24" s="493"/>
      <c r="AN24" s="493"/>
      <c r="AO24" s="493"/>
      <c r="AP24" s="485"/>
      <c r="AQ24" s="485"/>
      <c r="AR24" s="485"/>
      <c r="AS24" s="485"/>
      <c r="AT24" s="486"/>
      <c r="AU24" s="486"/>
      <c r="AV24" s="486"/>
      <c r="AW24" s="485"/>
    </row>
    <row r="25" spans="1:49" ht="10.5" customHeight="1">
      <c r="A25" s="328"/>
      <c r="B25" s="758"/>
      <c r="C25" s="758"/>
      <c r="D25" s="758"/>
      <c r="E25" s="758"/>
      <c r="F25" s="758"/>
      <c r="G25" s="758"/>
      <c r="H25" s="758"/>
      <c r="I25" s="758"/>
      <c r="J25" s="758"/>
      <c r="K25" s="758"/>
      <c r="L25" s="758"/>
      <c r="M25" s="758"/>
      <c r="N25" s="758"/>
      <c r="O25" s="758"/>
      <c r="P25" s="758"/>
      <c r="Q25" s="758"/>
      <c r="R25" s="758"/>
      <c r="S25" s="758"/>
      <c r="T25" s="758"/>
      <c r="U25" s="758"/>
      <c r="V25" s="283"/>
      <c r="W25" s="772" t="s">
        <v>142</v>
      </c>
      <c r="X25" s="773"/>
      <c r="Y25" s="773"/>
      <c r="Z25" s="773"/>
      <c r="AA25" s="773"/>
      <c r="AB25" s="773"/>
      <c r="AC25" s="774"/>
      <c r="AD25" s="521"/>
      <c r="AE25" s="419"/>
      <c r="AF25" s="182"/>
      <c r="AG25" s="182"/>
      <c r="AH25" s="181"/>
      <c r="AI25" s="235"/>
      <c r="AJ25" s="235"/>
      <c r="AK25" s="235"/>
      <c r="AL25" s="235"/>
      <c r="AM25" s="493"/>
      <c r="AN25" s="493"/>
      <c r="AO25" s="493"/>
      <c r="AP25" s="485"/>
      <c r="AQ25" s="485"/>
      <c r="AR25" s="485"/>
      <c r="AS25" s="485"/>
      <c r="AT25" s="486"/>
      <c r="AU25" s="486"/>
      <c r="AV25" s="486"/>
      <c r="AW25" s="485"/>
    </row>
    <row r="26" spans="1:49" ht="10.5" customHeight="1">
      <c r="A26" s="328"/>
      <c r="B26" s="758"/>
      <c r="C26" s="758"/>
      <c r="D26" s="758"/>
      <c r="E26" s="758"/>
      <c r="F26" s="758"/>
      <c r="G26" s="758"/>
      <c r="H26" s="758"/>
      <c r="I26" s="758"/>
      <c r="J26" s="758"/>
      <c r="K26" s="758"/>
      <c r="L26" s="758"/>
      <c r="M26" s="758"/>
      <c r="N26" s="758"/>
      <c r="O26" s="758"/>
      <c r="P26" s="758"/>
      <c r="Q26" s="758"/>
      <c r="R26" s="758"/>
      <c r="S26" s="758"/>
      <c r="T26" s="758"/>
      <c r="U26" s="758"/>
      <c r="V26" s="283"/>
      <c r="W26" s="775"/>
      <c r="X26" s="776"/>
      <c r="Y26" s="776"/>
      <c r="Z26" s="776"/>
      <c r="AA26" s="776"/>
      <c r="AB26" s="776"/>
      <c r="AC26" s="777"/>
      <c r="AD26" s="521"/>
      <c r="AE26" s="419"/>
      <c r="AF26" s="182"/>
      <c r="AG26" s="182"/>
      <c r="AH26" s="181"/>
      <c r="AI26" s="235"/>
      <c r="AJ26" s="235"/>
      <c r="AK26" s="235"/>
      <c r="AL26" s="235"/>
      <c r="AM26" s="493"/>
      <c r="AN26" s="493"/>
      <c r="AO26" s="493"/>
      <c r="AP26" s="485"/>
      <c r="AQ26" s="485"/>
      <c r="AR26" s="485"/>
      <c r="AS26" s="485"/>
      <c r="AT26" s="486"/>
      <c r="AU26" s="486"/>
      <c r="AV26" s="486"/>
      <c r="AW26" s="485"/>
    </row>
    <row r="27" spans="1:49" ht="10.5" customHeight="1">
      <c r="A27" s="328"/>
      <c r="B27" s="758"/>
      <c r="C27" s="758"/>
      <c r="D27" s="758"/>
      <c r="E27" s="758"/>
      <c r="F27" s="758"/>
      <c r="G27" s="758"/>
      <c r="H27" s="758"/>
      <c r="I27" s="758"/>
      <c r="J27" s="758"/>
      <c r="K27" s="758"/>
      <c r="L27" s="758"/>
      <c r="M27" s="758"/>
      <c r="N27" s="758"/>
      <c r="O27" s="758"/>
      <c r="P27" s="758"/>
      <c r="Q27" s="758"/>
      <c r="R27" s="758"/>
      <c r="S27" s="758"/>
      <c r="T27" s="758"/>
      <c r="U27" s="758"/>
      <c r="V27" s="283"/>
      <c r="W27" s="195" t="s">
        <v>1</v>
      </c>
      <c r="X27" s="759"/>
      <c r="Y27" s="760"/>
      <c r="Z27" s="760"/>
      <c r="AA27" s="760"/>
      <c r="AB27" s="760"/>
      <c r="AC27" s="761"/>
      <c r="AD27" s="521"/>
      <c r="AE27" s="419"/>
      <c r="AF27" s="182"/>
      <c r="AG27" s="182"/>
      <c r="AH27" s="181"/>
      <c r="AI27" s="235"/>
      <c r="AJ27" s="235"/>
      <c r="AK27" s="235"/>
      <c r="AL27" s="235"/>
      <c r="AM27" s="493"/>
      <c r="AN27" s="493"/>
      <c r="AO27" s="493"/>
      <c r="AP27" s="485"/>
      <c r="AQ27" s="485"/>
      <c r="AR27" s="485"/>
      <c r="AS27" s="485"/>
      <c r="AT27" s="486"/>
      <c r="AU27" s="486"/>
      <c r="AV27" s="486"/>
      <c r="AW27" s="485"/>
    </row>
    <row r="28" spans="1:49" ht="10.5" customHeight="1">
      <c r="A28" s="328"/>
      <c r="B28" s="758"/>
      <c r="C28" s="758"/>
      <c r="D28" s="758"/>
      <c r="E28" s="758"/>
      <c r="F28" s="758"/>
      <c r="G28" s="758"/>
      <c r="H28" s="758"/>
      <c r="I28" s="758"/>
      <c r="J28" s="758"/>
      <c r="K28" s="758"/>
      <c r="L28" s="758"/>
      <c r="M28" s="758"/>
      <c r="N28" s="758"/>
      <c r="O28" s="758"/>
      <c r="P28" s="758"/>
      <c r="Q28" s="758"/>
      <c r="R28" s="758"/>
      <c r="S28" s="758"/>
      <c r="T28" s="758"/>
      <c r="U28" s="758"/>
      <c r="V28" s="283"/>
      <c r="W28" s="202" t="s">
        <v>0</v>
      </c>
      <c r="X28" s="797"/>
      <c r="Y28" s="770"/>
      <c r="Z28" s="770"/>
      <c r="AA28" s="770"/>
      <c r="AB28" s="770"/>
      <c r="AC28" s="771"/>
      <c r="AD28" s="521"/>
      <c r="AE28" s="420"/>
      <c r="AF28" s="169"/>
      <c r="AG28" s="169"/>
      <c r="AH28" s="169"/>
      <c r="AI28" s="235"/>
      <c r="AJ28" s="235"/>
      <c r="AK28" s="235"/>
      <c r="AL28" s="235"/>
      <c r="AM28" s="493"/>
      <c r="AN28" s="493"/>
      <c r="AO28" s="493"/>
      <c r="AP28" s="485"/>
      <c r="AQ28" s="485"/>
      <c r="AR28" s="485"/>
      <c r="AS28" s="485"/>
      <c r="AT28" s="486"/>
      <c r="AU28" s="486"/>
      <c r="AV28" s="486"/>
      <c r="AW28" s="485"/>
    </row>
    <row r="29" spans="1:49" ht="10.5" customHeight="1">
      <c r="A29" s="328"/>
      <c r="B29" s="758"/>
      <c r="C29" s="758"/>
      <c r="D29" s="758"/>
      <c r="E29" s="758"/>
      <c r="F29" s="758"/>
      <c r="G29" s="758"/>
      <c r="H29" s="758"/>
      <c r="I29" s="758"/>
      <c r="J29" s="758"/>
      <c r="K29" s="758"/>
      <c r="L29" s="758"/>
      <c r="M29" s="758"/>
      <c r="N29" s="758"/>
      <c r="O29" s="758"/>
      <c r="P29" s="758"/>
      <c r="Q29" s="758"/>
      <c r="R29" s="758"/>
      <c r="S29" s="758"/>
      <c r="T29" s="758"/>
      <c r="U29" s="758"/>
      <c r="V29" s="283"/>
      <c r="W29" s="202" t="s">
        <v>2</v>
      </c>
      <c r="X29" s="797"/>
      <c r="Y29" s="770"/>
      <c r="Z29" s="770"/>
      <c r="AA29" s="770"/>
      <c r="AB29" s="770"/>
      <c r="AC29" s="771"/>
      <c r="AD29" s="521"/>
      <c r="AE29" s="416"/>
      <c r="AF29" s="182"/>
      <c r="AG29" s="182"/>
      <c r="AH29" s="181"/>
      <c r="AI29" s="235"/>
      <c r="AJ29" s="235"/>
      <c r="AK29" s="235"/>
      <c r="AL29" s="235"/>
      <c r="AM29" s="493"/>
      <c r="AN29" s="493"/>
      <c r="AO29" s="493"/>
      <c r="AP29" s="485"/>
      <c r="AQ29" s="485"/>
      <c r="AR29" s="485"/>
      <c r="AS29" s="485"/>
      <c r="AT29" s="486"/>
      <c r="AU29" s="486"/>
      <c r="AV29" s="486"/>
      <c r="AW29" s="485"/>
    </row>
    <row r="30" spans="1:49" ht="10.5" customHeight="1">
      <c r="A30" s="328"/>
      <c r="B30" s="758"/>
      <c r="C30" s="758"/>
      <c r="D30" s="758"/>
      <c r="E30" s="758"/>
      <c r="F30" s="758"/>
      <c r="G30" s="758"/>
      <c r="H30" s="758"/>
      <c r="I30" s="758"/>
      <c r="J30" s="758"/>
      <c r="K30" s="758"/>
      <c r="L30" s="758"/>
      <c r="M30" s="758"/>
      <c r="N30" s="758"/>
      <c r="O30" s="758"/>
      <c r="P30" s="758"/>
      <c r="Q30" s="758"/>
      <c r="R30" s="758"/>
      <c r="S30" s="758"/>
      <c r="T30" s="758"/>
      <c r="U30" s="758"/>
      <c r="V30" s="283"/>
      <c r="W30" s="202" t="s">
        <v>99</v>
      </c>
      <c r="X30" s="330"/>
      <c r="Y30" s="770"/>
      <c r="Z30" s="770"/>
      <c r="AA30" s="770"/>
      <c r="AB30" s="770"/>
      <c r="AC30" s="771"/>
      <c r="AD30" s="521"/>
      <c r="AE30" s="419"/>
      <c r="AF30" s="182"/>
      <c r="AG30" s="182"/>
      <c r="AH30" s="181"/>
      <c r="AI30" s="235"/>
      <c r="AJ30" s="235"/>
      <c r="AK30" s="235"/>
      <c r="AL30" s="235"/>
      <c r="AM30" s="493"/>
      <c r="AN30" s="493"/>
      <c r="AO30" s="493"/>
      <c r="AP30" s="485"/>
      <c r="AQ30" s="485"/>
      <c r="AR30" s="485"/>
      <c r="AS30" s="485"/>
      <c r="AT30" s="486"/>
      <c r="AU30" s="486"/>
      <c r="AV30" s="486"/>
      <c r="AW30" s="485"/>
    </row>
    <row r="31" spans="1:49" ht="10.5" customHeight="1">
      <c r="A31" s="328"/>
      <c r="B31" s="758"/>
      <c r="C31" s="758"/>
      <c r="D31" s="758"/>
      <c r="E31" s="758"/>
      <c r="F31" s="758"/>
      <c r="G31" s="758"/>
      <c r="H31" s="758"/>
      <c r="I31" s="758"/>
      <c r="J31" s="758"/>
      <c r="K31" s="758"/>
      <c r="L31" s="758"/>
      <c r="M31" s="758"/>
      <c r="N31" s="758"/>
      <c r="O31" s="758"/>
      <c r="P31" s="758"/>
      <c r="Q31" s="758"/>
      <c r="R31" s="758"/>
      <c r="S31" s="758"/>
      <c r="T31" s="758"/>
      <c r="U31" s="758"/>
      <c r="V31" s="158"/>
      <c r="W31" s="202" t="s">
        <v>3</v>
      </c>
      <c r="X31" s="209"/>
      <c r="Y31" s="780"/>
      <c r="Z31" s="781"/>
      <c r="AA31" s="781"/>
      <c r="AB31" s="781"/>
      <c r="AC31" s="782"/>
      <c r="AD31" s="519"/>
      <c r="AE31" s="182"/>
      <c r="AF31" s="182"/>
      <c r="AG31" s="182"/>
      <c r="AH31" s="181"/>
      <c r="AI31" s="235"/>
      <c r="AJ31" s="235"/>
      <c r="AK31" s="235"/>
      <c r="AL31" s="235"/>
      <c r="AM31" s="493"/>
      <c r="AN31" s="493"/>
      <c r="AO31" s="493"/>
      <c r="AP31" s="485"/>
      <c r="AQ31" s="485"/>
      <c r="AR31" s="485"/>
      <c r="AS31" s="485"/>
      <c r="AT31" s="486"/>
      <c r="AU31" s="486"/>
      <c r="AV31" s="486"/>
      <c r="AW31" s="485"/>
    </row>
    <row r="32" spans="1:49" ht="10.5" customHeight="1">
      <c r="A32" s="328"/>
      <c r="B32" s="758"/>
      <c r="C32" s="758"/>
      <c r="D32" s="758"/>
      <c r="E32" s="758"/>
      <c r="F32" s="758"/>
      <c r="G32" s="758"/>
      <c r="H32" s="758"/>
      <c r="I32" s="758"/>
      <c r="J32" s="758"/>
      <c r="K32" s="758"/>
      <c r="L32" s="758"/>
      <c r="M32" s="758"/>
      <c r="N32" s="758"/>
      <c r="O32" s="758"/>
      <c r="P32" s="758"/>
      <c r="Q32" s="758"/>
      <c r="R32" s="758"/>
      <c r="S32" s="758"/>
      <c r="T32" s="758"/>
      <c r="U32" s="758"/>
      <c r="V32" s="158"/>
      <c r="W32" s="202" t="s">
        <v>5</v>
      </c>
      <c r="X32" s="211"/>
      <c r="Y32" s="694">
        <v>4</v>
      </c>
      <c r="Z32" s="695"/>
      <c r="AA32" s="695"/>
      <c r="AB32" s="695"/>
      <c r="AC32" s="696"/>
      <c r="AD32" s="519"/>
      <c r="AE32" s="181">
        <f>(SUM(AE19+AE9+AE14)*0.25*60)</f>
        <v>0</v>
      </c>
      <c r="AF32" s="181">
        <f>(SUM(AF19+AF9+AF21+AF14)*0.25*60)</f>
        <v>0</v>
      </c>
      <c r="AG32" s="181">
        <f>(SUM(AG19+AG9+AG14)*0.25*60)+AQ19</f>
        <v>0</v>
      </c>
      <c r="AH32" s="181"/>
      <c r="AI32" s="235"/>
      <c r="AJ32" s="235"/>
      <c r="AK32" s="235"/>
      <c r="AL32" s="235"/>
      <c r="AM32" s="493"/>
      <c r="AN32" s="493"/>
      <c r="AO32" s="493"/>
      <c r="AP32" s="485"/>
      <c r="AQ32" s="485"/>
      <c r="AR32" s="485"/>
      <c r="AS32" s="485"/>
      <c r="AT32" s="486"/>
      <c r="AU32" s="486"/>
      <c r="AV32" s="486"/>
      <c r="AW32" s="485"/>
    </row>
    <row r="33" spans="1:49" ht="10.5" customHeight="1">
      <c r="A33" s="328"/>
      <c r="B33" s="758"/>
      <c r="C33" s="758"/>
      <c r="D33" s="758"/>
      <c r="E33" s="758"/>
      <c r="F33" s="758"/>
      <c r="G33" s="758"/>
      <c r="H33" s="758"/>
      <c r="I33" s="758"/>
      <c r="J33" s="758"/>
      <c r="K33" s="758"/>
      <c r="L33" s="758"/>
      <c r="M33" s="758"/>
      <c r="N33" s="758"/>
      <c r="O33" s="758"/>
      <c r="P33" s="758"/>
      <c r="Q33" s="758"/>
      <c r="R33" s="758"/>
      <c r="S33" s="758"/>
      <c r="T33" s="758"/>
      <c r="U33" s="758"/>
      <c r="V33" s="158"/>
      <c r="W33" s="587" t="s">
        <v>6</v>
      </c>
      <c r="X33" s="616"/>
      <c r="Y33" s="212">
        <f>INT(AH14/60)</f>
        <v>0</v>
      </c>
      <c r="Z33" s="213" t="s">
        <v>16</v>
      </c>
      <c r="AA33" s="783">
        <f>MOD(AH14,60)</f>
        <v>0</v>
      </c>
      <c r="AB33" s="783"/>
      <c r="AC33" s="784"/>
      <c r="AD33" s="519"/>
      <c r="AG33" s="243"/>
      <c r="AH33" s="243"/>
      <c r="AM33" s="485"/>
      <c r="AN33" s="485"/>
      <c r="AO33" s="485"/>
      <c r="AP33" s="485"/>
      <c r="AQ33" s="485"/>
      <c r="AR33" s="485"/>
      <c r="AS33" s="485"/>
      <c r="AT33" s="486"/>
      <c r="AU33" s="486"/>
      <c r="AV33" s="486"/>
      <c r="AW33" s="485"/>
    </row>
    <row r="34" spans="1:49" ht="10.5" customHeight="1">
      <c r="A34" s="328"/>
      <c r="B34" s="758"/>
      <c r="C34" s="758"/>
      <c r="D34" s="758"/>
      <c r="E34" s="758"/>
      <c r="F34" s="758"/>
      <c r="G34" s="758"/>
      <c r="H34" s="758"/>
      <c r="I34" s="758"/>
      <c r="J34" s="758"/>
      <c r="K34" s="758"/>
      <c r="L34" s="758"/>
      <c r="M34" s="758"/>
      <c r="N34" s="758"/>
      <c r="O34" s="758"/>
      <c r="P34" s="758"/>
      <c r="Q34" s="758"/>
      <c r="R34" s="758"/>
      <c r="S34" s="758"/>
      <c r="T34" s="758"/>
      <c r="U34" s="758"/>
      <c r="V34" s="158"/>
      <c r="W34" s="484"/>
      <c r="X34" s="331"/>
      <c r="Y34" s="785"/>
      <c r="Z34" s="786"/>
      <c r="AA34" s="786"/>
      <c r="AB34" s="786"/>
      <c r="AC34" s="787"/>
      <c r="AD34" s="519"/>
      <c r="AG34" s="243"/>
      <c r="AH34" s="243"/>
      <c r="AM34" s="485"/>
      <c r="AN34" s="485"/>
      <c r="AO34" s="485"/>
      <c r="AP34" s="485"/>
      <c r="AQ34" s="485"/>
      <c r="AR34" s="485"/>
      <c r="AS34" s="485"/>
      <c r="AT34" s="486"/>
      <c r="AU34" s="486"/>
      <c r="AV34" s="486"/>
      <c r="AW34" s="485"/>
    </row>
    <row r="35" spans="1:49" ht="10.5" customHeight="1">
      <c r="A35" s="328"/>
      <c r="B35" s="758"/>
      <c r="C35" s="758"/>
      <c r="D35" s="758"/>
      <c r="E35" s="758"/>
      <c r="F35" s="758"/>
      <c r="G35" s="758"/>
      <c r="H35" s="758"/>
      <c r="I35" s="758"/>
      <c r="J35" s="758"/>
      <c r="K35" s="758"/>
      <c r="L35" s="758"/>
      <c r="M35" s="758"/>
      <c r="N35" s="758"/>
      <c r="O35" s="758"/>
      <c r="P35" s="758"/>
      <c r="Q35" s="758"/>
      <c r="R35" s="758"/>
      <c r="S35" s="758"/>
      <c r="T35" s="758"/>
      <c r="U35" s="758"/>
      <c r="V35" s="158"/>
      <c r="W35" s="405" t="s">
        <v>100</v>
      </c>
      <c r="X35" s="407"/>
      <c r="Y35" s="769"/>
      <c r="Z35" s="769"/>
      <c r="AA35" s="769"/>
      <c r="AB35" s="769"/>
      <c r="AC35" s="769"/>
      <c r="AD35" s="519"/>
      <c r="AE35" s="421" t="s">
        <v>69</v>
      </c>
      <c r="AG35" s="243"/>
      <c r="AH35" s="243" t="s">
        <v>97</v>
      </c>
      <c r="AM35" s="485"/>
      <c r="AN35" s="485"/>
      <c r="AO35" s="485"/>
      <c r="AP35" s="485"/>
      <c r="AQ35" s="485"/>
      <c r="AR35" s="485"/>
      <c r="AS35" s="485"/>
      <c r="AT35" s="486"/>
      <c r="AU35" s="486"/>
      <c r="AV35" s="486"/>
      <c r="AW35" s="485"/>
    </row>
    <row r="36" spans="1:49" ht="10.5" customHeight="1">
      <c r="A36" s="328"/>
      <c r="B36" s="758"/>
      <c r="C36" s="758"/>
      <c r="D36" s="758"/>
      <c r="E36" s="758"/>
      <c r="F36" s="758"/>
      <c r="G36" s="758"/>
      <c r="H36" s="758"/>
      <c r="I36" s="758"/>
      <c r="J36" s="758"/>
      <c r="K36" s="758"/>
      <c r="L36" s="758"/>
      <c r="M36" s="758"/>
      <c r="N36" s="758"/>
      <c r="O36" s="758"/>
      <c r="P36" s="758"/>
      <c r="Q36" s="758"/>
      <c r="R36" s="758"/>
      <c r="S36" s="758"/>
      <c r="T36" s="758"/>
      <c r="U36" s="758"/>
      <c r="V36" s="158"/>
      <c r="W36" s="778" t="s">
        <v>102</v>
      </c>
      <c r="X36" s="779"/>
      <c r="Y36" s="779"/>
      <c r="Z36" s="779"/>
      <c r="AA36" s="779"/>
      <c r="AB36" s="779"/>
      <c r="AC36" s="779"/>
      <c r="AD36" s="519"/>
      <c r="AM36" s="485"/>
      <c r="AN36" s="485"/>
      <c r="AO36" s="485"/>
      <c r="AP36" s="485"/>
      <c r="AQ36" s="485"/>
      <c r="AR36" s="485"/>
      <c r="AS36" s="485"/>
      <c r="AT36" s="486"/>
      <c r="AU36" s="486"/>
      <c r="AV36" s="486"/>
      <c r="AW36" s="485"/>
    </row>
    <row r="37" spans="1:49" ht="10.5" customHeight="1">
      <c r="A37" s="328"/>
      <c r="B37" s="758"/>
      <c r="C37" s="758"/>
      <c r="D37" s="758"/>
      <c r="E37" s="758"/>
      <c r="F37" s="758"/>
      <c r="G37" s="758"/>
      <c r="H37" s="758"/>
      <c r="I37" s="758"/>
      <c r="J37" s="758"/>
      <c r="K37" s="758"/>
      <c r="L37" s="758"/>
      <c r="M37" s="758"/>
      <c r="N37" s="758"/>
      <c r="O37" s="758"/>
      <c r="P37" s="758"/>
      <c r="Q37" s="758"/>
      <c r="R37" s="758"/>
      <c r="S37" s="758"/>
      <c r="T37" s="758"/>
      <c r="U37" s="758"/>
      <c r="V37" s="158"/>
      <c r="W37" s="779"/>
      <c r="X37" s="779"/>
      <c r="Y37" s="779"/>
      <c r="Z37" s="779"/>
      <c r="AA37" s="779"/>
      <c r="AB37" s="779"/>
      <c r="AC37" s="779"/>
      <c r="AD37" s="519"/>
      <c r="AE37" s="245"/>
      <c r="AF37" s="245"/>
      <c r="AG37" s="422"/>
      <c r="AH37" s="422"/>
      <c r="AM37" s="485"/>
      <c r="AN37" s="485"/>
      <c r="AO37" s="485"/>
      <c r="AP37" s="485"/>
      <c r="AQ37" s="485"/>
      <c r="AR37" s="485"/>
      <c r="AS37" s="485"/>
      <c r="AT37" s="486"/>
      <c r="AU37" s="486"/>
      <c r="AV37" s="486"/>
      <c r="AW37" s="485"/>
    </row>
    <row r="38" spans="1:49" ht="10.5" customHeight="1">
      <c r="A38" s="328"/>
      <c r="B38" s="758"/>
      <c r="C38" s="758"/>
      <c r="D38" s="758"/>
      <c r="E38" s="758"/>
      <c r="F38" s="758"/>
      <c r="G38" s="758"/>
      <c r="H38" s="758"/>
      <c r="I38" s="758"/>
      <c r="J38" s="758"/>
      <c r="K38" s="758"/>
      <c r="L38" s="758"/>
      <c r="M38" s="758"/>
      <c r="N38" s="758"/>
      <c r="O38" s="758"/>
      <c r="P38" s="758"/>
      <c r="Q38" s="758"/>
      <c r="R38" s="758"/>
      <c r="S38" s="758"/>
      <c r="T38" s="758"/>
      <c r="U38" s="758"/>
      <c r="V38" s="158"/>
      <c r="W38" s="247"/>
      <c r="X38" s="247"/>
      <c r="Y38" s="247"/>
      <c r="Z38" s="247"/>
      <c r="AA38" s="247"/>
      <c r="AB38" s="248"/>
      <c r="AC38" s="248"/>
      <c r="AD38" s="519"/>
      <c r="AE38" s="245"/>
      <c r="AF38" s="146"/>
      <c r="AG38" s="422"/>
      <c r="AH38" s="422"/>
      <c r="AM38" s="485"/>
      <c r="AN38" s="485"/>
      <c r="AO38" s="485"/>
      <c r="AP38" s="485"/>
      <c r="AQ38" s="485"/>
      <c r="AR38" s="485"/>
      <c r="AS38" s="485"/>
      <c r="AT38" s="486"/>
      <c r="AU38" s="486"/>
      <c r="AV38" s="486"/>
      <c r="AW38" s="485"/>
    </row>
    <row r="39" spans="1:49" ht="10.5" customHeight="1">
      <c r="A39" s="328"/>
      <c r="B39" s="758"/>
      <c r="C39" s="758"/>
      <c r="D39" s="758"/>
      <c r="E39" s="758"/>
      <c r="F39" s="758"/>
      <c r="G39" s="758"/>
      <c r="H39" s="758"/>
      <c r="I39" s="758"/>
      <c r="J39" s="758"/>
      <c r="K39" s="758"/>
      <c r="L39" s="758"/>
      <c r="M39" s="758"/>
      <c r="N39" s="758"/>
      <c r="O39" s="758"/>
      <c r="P39" s="758"/>
      <c r="Q39" s="758"/>
      <c r="R39" s="758"/>
      <c r="S39" s="758"/>
      <c r="T39" s="758"/>
      <c r="U39" s="758"/>
      <c r="V39" s="327"/>
      <c r="W39" s="788" t="s">
        <v>106</v>
      </c>
      <c r="X39" s="788"/>
      <c r="Y39" s="788"/>
      <c r="Z39" s="788"/>
      <c r="AA39" s="788"/>
      <c r="AB39" s="789">
        <f>INT(AE32/60)</f>
        <v>0</v>
      </c>
      <c r="AC39" s="789" t="s">
        <v>16</v>
      </c>
      <c r="AD39" s="790">
        <f>MOD(AE32,60)</f>
        <v>0</v>
      </c>
      <c r="AE39" s="245"/>
      <c r="AF39" s="146"/>
      <c r="AG39" s="422"/>
      <c r="AH39" s="166"/>
      <c r="AM39" s="485"/>
      <c r="AN39" s="485"/>
      <c r="AO39" s="485"/>
      <c r="AP39" s="485"/>
      <c r="AQ39" s="485"/>
      <c r="AR39" s="485"/>
      <c r="AS39" s="485"/>
      <c r="AT39" s="486"/>
      <c r="AU39" s="486"/>
      <c r="AV39" s="486"/>
      <c r="AW39" s="485"/>
    </row>
    <row r="40" spans="1:49" ht="10.5" customHeight="1">
      <c r="A40" s="328"/>
      <c r="B40" s="758"/>
      <c r="C40" s="758"/>
      <c r="D40" s="758"/>
      <c r="E40" s="758"/>
      <c r="F40" s="758"/>
      <c r="G40" s="758"/>
      <c r="H40" s="758"/>
      <c r="I40" s="758"/>
      <c r="J40" s="758"/>
      <c r="K40" s="758"/>
      <c r="L40" s="758"/>
      <c r="M40" s="758"/>
      <c r="N40" s="758"/>
      <c r="O40" s="758"/>
      <c r="P40" s="758"/>
      <c r="Q40" s="758"/>
      <c r="R40" s="758"/>
      <c r="S40" s="758"/>
      <c r="T40" s="758"/>
      <c r="U40" s="758"/>
      <c r="V40" s="327"/>
      <c r="W40" s="788"/>
      <c r="X40" s="788"/>
      <c r="Y40" s="788"/>
      <c r="Z40" s="788"/>
      <c r="AA40" s="788"/>
      <c r="AB40" s="789"/>
      <c r="AC40" s="789"/>
      <c r="AD40" s="790"/>
      <c r="AE40" s="245"/>
      <c r="AF40" s="146"/>
      <c r="AG40" s="422"/>
      <c r="AH40" s="166"/>
      <c r="AM40" s="485"/>
      <c r="AN40" s="485"/>
      <c r="AO40" s="485"/>
      <c r="AP40" s="485"/>
      <c r="AQ40" s="485"/>
      <c r="AR40" s="485"/>
      <c r="AS40" s="485"/>
      <c r="AT40" s="486"/>
      <c r="AU40" s="486"/>
      <c r="AV40" s="486"/>
      <c r="AW40" s="485"/>
    </row>
    <row r="41" spans="1:49" ht="10.5" customHeight="1">
      <c r="A41" s="328"/>
      <c r="B41" s="758"/>
      <c r="C41" s="758"/>
      <c r="D41" s="758"/>
      <c r="E41" s="758"/>
      <c r="F41" s="758"/>
      <c r="G41" s="758"/>
      <c r="H41" s="758"/>
      <c r="I41" s="758"/>
      <c r="J41" s="758"/>
      <c r="K41" s="758"/>
      <c r="L41" s="758"/>
      <c r="M41" s="758"/>
      <c r="N41" s="758"/>
      <c r="O41" s="758"/>
      <c r="P41" s="758"/>
      <c r="Q41" s="758"/>
      <c r="R41" s="758"/>
      <c r="S41" s="758"/>
      <c r="T41" s="758"/>
      <c r="U41" s="758"/>
      <c r="V41" s="327"/>
      <c r="W41" s="793" t="s">
        <v>107</v>
      </c>
      <c r="X41" s="793"/>
      <c r="Y41" s="793"/>
      <c r="Z41" s="793"/>
      <c r="AA41" s="793"/>
      <c r="AB41" s="789">
        <f>INT(AF32/60)</f>
        <v>0</v>
      </c>
      <c r="AC41" s="789" t="s">
        <v>16</v>
      </c>
      <c r="AD41" s="790">
        <f>MOD(AF32,60)</f>
        <v>0</v>
      </c>
      <c r="AH41" s="147"/>
      <c r="AM41" s="485"/>
      <c r="AN41" s="485"/>
      <c r="AO41" s="485"/>
      <c r="AP41" s="485"/>
      <c r="AQ41" s="485"/>
      <c r="AR41" s="485"/>
      <c r="AS41" s="485"/>
      <c r="AT41" s="486"/>
      <c r="AU41" s="486"/>
      <c r="AV41" s="486"/>
      <c r="AW41" s="485"/>
    </row>
    <row r="42" spans="1:49" ht="10.5" customHeight="1">
      <c r="A42" s="328"/>
      <c r="B42" s="758"/>
      <c r="C42" s="758"/>
      <c r="D42" s="758"/>
      <c r="E42" s="758"/>
      <c r="F42" s="758"/>
      <c r="G42" s="758"/>
      <c r="H42" s="758"/>
      <c r="I42" s="758"/>
      <c r="J42" s="758"/>
      <c r="K42" s="758"/>
      <c r="L42" s="758"/>
      <c r="M42" s="758"/>
      <c r="N42" s="758"/>
      <c r="O42" s="758"/>
      <c r="P42" s="758"/>
      <c r="Q42" s="758"/>
      <c r="R42" s="758"/>
      <c r="S42" s="758"/>
      <c r="T42" s="758"/>
      <c r="U42" s="758"/>
      <c r="V42" s="327"/>
      <c r="W42" s="793"/>
      <c r="X42" s="793"/>
      <c r="Y42" s="793"/>
      <c r="Z42" s="793"/>
      <c r="AA42" s="793"/>
      <c r="AB42" s="789"/>
      <c r="AC42" s="789"/>
      <c r="AD42" s="790"/>
      <c r="AM42" s="485"/>
      <c r="AN42" s="485"/>
      <c r="AO42" s="485"/>
      <c r="AP42" s="485"/>
      <c r="AQ42" s="485"/>
      <c r="AR42" s="485"/>
      <c r="AS42" s="485"/>
      <c r="AT42" s="486"/>
      <c r="AU42" s="486"/>
      <c r="AV42" s="486"/>
      <c r="AW42" s="485"/>
    </row>
    <row r="43" spans="1:58" s="336" customFormat="1" ht="10.5" customHeight="1">
      <c r="A43" s="334"/>
      <c r="B43" s="758"/>
      <c r="C43" s="758"/>
      <c r="D43" s="758"/>
      <c r="E43" s="758"/>
      <c r="F43" s="758"/>
      <c r="G43" s="758"/>
      <c r="H43" s="758"/>
      <c r="I43" s="758"/>
      <c r="J43" s="758"/>
      <c r="K43" s="758"/>
      <c r="L43" s="758"/>
      <c r="M43" s="758"/>
      <c r="N43" s="758"/>
      <c r="O43" s="758"/>
      <c r="P43" s="758"/>
      <c r="Q43" s="758"/>
      <c r="R43" s="758"/>
      <c r="S43" s="758"/>
      <c r="T43" s="758"/>
      <c r="U43" s="758"/>
      <c r="V43" s="335"/>
      <c r="W43" s="791" t="s">
        <v>108</v>
      </c>
      <c r="X43" s="792"/>
      <c r="Y43" s="792"/>
      <c r="Z43" s="792"/>
      <c r="AA43" s="792"/>
      <c r="AB43" s="789">
        <f>INT(AG32/60)</f>
        <v>0</v>
      </c>
      <c r="AC43" s="789" t="s">
        <v>16</v>
      </c>
      <c r="AD43" s="790">
        <f>MOD(AG32,60)</f>
        <v>0</v>
      </c>
      <c r="AE43" s="251"/>
      <c r="AF43" s="251"/>
      <c r="AG43" s="251"/>
      <c r="AH43" s="251"/>
      <c r="AI43" s="142"/>
      <c r="AJ43" s="142"/>
      <c r="AK43" s="142"/>
      <c r="AL43" s="142"/>
      <c r="AM43" s="485"/>
      <c r="AN43" s="485"/>
      <c r="AO43" s="485"/>
      <c r="AP43" s="485"/>
      <c r="AQ43" s="485"/>
      <c r="AR43" s="485"/>
      <c r="AS43" s="485"/>
      <c r="AT43" s="486"/>
      <c r="AU43" s="486"/>
      <c r="AV43" s="486"/>
      <c r="AW43" s="485"/>
      <c r="AX43" s="142"/>
      <c r="AY43" s="142"/>
      <c r="AZ43" s="142"/>
      <c r="BA43" s="142"/>
      <c r="BB43" s="142"/>
      <c r="BC43" s="142"/>
      <c r="BD43" s="142"/>
      <c r="BE43" s="332"/>
      <c r="BF43" s="332"/>
    </row>
    <row r="44" spans="1:49" ht="10.5" customHeight="1">
      <c r="A44" s="328"/>
      <c r="B44" s="758"/>
      <c r="C44" s="758"/>
      <c r="D44" s="758"/>
      <c r="E44" s="758"/>
      <c r="F44" s="758"/>
      <c r="G44" s="758"/>
      <c r="H44" s="758"/>
      <c r="I44" s="758"/>
      <c r="J44" s="758"/>
      <c r="K44" s="758"/>
      <c r="L44" s="758"/>
      <c r="M44" s="758"/>
      <c r="N44" s="758"/>
      <c r="O44" s="758"/>
      <c r="P44" s="758"/>
      <c r="Q44" s="758"/>
      <c r="R44" s="758"/>
      <c r="S44" s="758"/>
      <c r="T44" s="758"/>
      <c r="U44" s="758"/>
      <c r="V44" s="327"/>
      <c r="W44" s="792"/>
      <c r="X44" s="792"/>
      <c r="Y44" s="792"/>
      <c r="Z44" s="792"/>
      <c r="AA44" s="792"/>
      <c r="AB44" s="789"/>
      <c r="AC44" s="789"/>
      <c r="AD44" s="790"/>
      <c r="AM44" s="485"/>
      <c r="AN44" s="485"/>
      <c r="AO44" s="485"/>
      <c r="AP44" s="485"/>
      <c r="AQ44" s="485"/>
      <c r="AR44" s="485"/>
      <c r="AS44" s="485"/>
      <c r="AT44" s="486"/>
      <c r="AU44" s="486"/>
      <c r="AV44" s="486"/>
      <c r="AW44" s="485"/>
    </row>
    <row r="45" spans="1:49" ht="10.5" customHeight="1">
      <c r="A45" s="328"/>
      <c r="B45" s="758"/>
      <c r="C45" s="758"/>
      <c r="D45" s="758"/>
      <c r="E45" s="758"/>
      <c r="F45" s="758"/>
      <c r="G45" s="758"/>
      <c r="H45" s="758"/>
      <c r="I45" s="758"/>
      <c r="J45" s="758"/>
      <c r="K45" s="758"/>
      <c r="L45" s="758"/>
      <c r="M45" s="758"/>
      <c r="N45" s="758"/>
      <c r="O45" s="758"/>
      <c r="P45" s="758"/>
      <c r="Q45" s="758"/>
      <c r="R45" s="758"/>
      <c r="S45" s="758"/>
      <c r="T45" s="758"/>
      <c r="U45" s="758"/>
      <c r="V45" s="327"/>
      <c r="W45" s="795" t="s">
        <v>109</v>
      </c>
      <c r="X45" s="795"/>
      <c r="Y45" s="795"/>
      <c r="Z45" s="795"/>
      <c r="AA45" s="795"/>
      <c r="AB45" s="789">
        <f>INT(AF45/60)</f>
        <v>0</v>
      </c>
      <c r="AC45" s="789" t="s">
        <v>16</v>
      </c>
      <c r="AD45" s="790">
        <f>MOD(AF45,60)</f>
        <v>0</v>
      </c>
      <c r="AE45" s="430" t="s">
        <v>136</v>
      </c>
      <c r="AF45" s="430">
        <f>COUNTIF(B10:U51,"AVS-PM")*0.25*60</f>
        <v>0</v>
      </c>
      <c r="AM45" s="485"/>
      <c r="AN45" s="485"/>
      <c r="AO45" s="485"/>
      <c r="AP45" s="485"/>
      <c r="AQ45" s="485"/>
      <c r="AR45" s="485"/>
      <c r="AS45" s="485"/>
      <c r="AT45" s="486"/>
      <c r="AU45" s="486"/>
      <c r="AV45" s="486"/>
      <c r="AW45" s="485"/>
    </row>
    <row r="46" spans="1:49" ht="10.5" customHeight="1">
      <c r="A46" s="328"/>
      <c r="B46" s="758"/>
      <c r="C46" s="758"/>
      <c r="D46" s="758"/>
      <c r="E46" s="758"/>
      <c r="F46" s="758"/>
      <c r="G46" s="758"/>
      <c r="H46" s="758"/>
      <c r="I46" s="758"/>
      <c r="J46" s="758"/>
      <c r="K46" s="758"/>
      <c r="L46" s="758"/>
      <c r="M46" s="758"/>
      <c r="N46" s="758"/>
      <c r="O46" s="758"/>
      <c r="P46" s="758"/>
      <c r="Q46" s="758"/>
      <c r="R46" s="758"/>
      <c r="S46" s="758"/>
      <c r="T46" s="758"/>
      <c r="U46" s="758"/>
      <c r="V46" s="327"/>
      <c r="W46" s="795"/>
      <c r="X46" s="795"/>
      <c r="Y46" s="795"/>
      <c r="Z46" s="795"/>
      <c r="AA46" s="795"/>
      <c r="AB46" s="789"/>
      <c r="AC46" s="789"/>
      <c r="AD46" s="790"/>
      <c r="AM46" s="485"/>
      <c r="AN46" s="485"/>
      <c r="AO46" s="485"/>
      <c r="AP46" s="485"/>
      <c r="AQ46" s="485"/>
      <c r="AR46" s="485"/>
      <c r="AS46" s="485"/>
      <c r="AT46" s="486"/>
      <c r="AU46" s="486"/>
      <c r="AV46" s="486"/>
      <c r="AW46" s="485"/>
    </row>
    <row r="47" spans="1:49" ht="10.5" customHeight="1">
      <c r="A47" s="329"/>
      <c r="B47" s="758"/>
      <c r="C47" s="758"/>
      <c r="D47" s="758"/>
      <c r="E47" s="758"/>
      <c r="F47" s="758"/>
      <c r="G47" s="758"/>
      <c r="H47" s="758"/>
      <c r="I47" s="758"/>
      <c r="J47" s="758"/>
      <c r="K47" s="758"/>
      <c r="L47" s="758"/>
      <c r="M47" s="758"/>
      <c r="N47" s="758"/>
      <c r="O47" s="758"/>
      <c r="P47" s="758"/>
      <c r="Q47" s="758"/>
      <c r="R47" s="758"/>
      <c r="S47" s="758"/>
      <c r="T47" s="758"/>
      <c r="U47" s="758"/>
      <c r="V47" s="327"/>
      <c r="W47" s="794" t="s">
        <v>150</v>
      </c>
      <c r="X47" s="794"/>
      <c r="Y47" s="794"/>
      <c r="Z47" s="794"/>
      <c r="AA47" s="794"/>
      <c r="AB47" s="789">
        <f>INT(AF47/60)</f>
        <v>0</v>
      </c>
      <c r="AC47" s="789" t="s">
        <v>16</v>
      </c>
      <c r="AD47" s="790">
        <f>MOD(AF47,60)</f>
        <v>0</v>
      </c>
      <c r="AE47" s="432" t="s">
        <v>36</v>
      </c>
      <c r="AF47" s="432">
        <f>AH49*0.25*60</f>
        <v>0</v>
      </c>
      <c r="AH47" s="427" t="s">
        <v>94</v>
      </c>
      <c r="AI47" s="427" t="s">
        <v>103</v>
      </c>
      <c r="AJ47" s="427" t="s">
        <v>104</v>
      </c>
      <c r="AK47" s="428" t="s">
        <v>111</v>
      </c>
      <c r="AL47" s="512" t="s">
        <v>146</v>
      </c>
      <c r="AM47" s="512" t="s">
        <v>147</v>
      </c>
      <c r="AN47" s="512" t="s">
        <v>148</v>
      </c>
      <c r="AO47" s="485"/>
      <c r="AP47" s="485"/>
      <c r="AQ47" s="485"/>
      <c r="AR47" s="485"/>
      <c r="AS47" s="485"/>
      <c r="AT47" s="486"/>
      <c r="AU47" s="486"/>
      <c r="AV47" s="486"/>
      <c r="AW47" s="485"/>
    </row>
    <row r="48" spans="1:49" ht="10.5" customHeight="1">
      <c r="A48" s="329"/>
      <c r="B48" s="758"/>
      <c r="C48" s="758"/>
      <c r="D48" s="758"/>
      <c r="E48" s="758"/>
      <c r="F48" s="758"/>
      <c r="G48" s="758"/>
      <c r="H48" s="758"/>
      <c r="I48" s="758"/>
      <c r="J48" s="758"/>
      <c r="K48" s="758"/>
      <c r="L48" s="758"/>
      <c r="M48" s="758"/>
      <c r="N48" s="758"/>
      <c r="O48" s="758"/>
      <c r="P48" s="758"/>
      <c r="Q48" s="758"/>
      <c r="R48" s="758"/>
      <c r="S48" s="758"/>
      <c r="T48" s="758"/>
      <c r="U48" s="758"/>
      <c r="V48" s="327"/>
      <c r="W48" s="794"/>
      <c r="X48" s="794"/>
      <c r="Y48" s="794"/>
      <c r="Z48" s="794"/>
      <c r="AA48" s="794"/>
      <c r="AB48" s="789"/>
      <c r="AC48" s="789"/>
      <c r="AD48" s="790"/>
      <c r="AH48" s="429">
        <f>COUNTIF(B10:U51,"Ecole")</f>
        <v>0</v>
      </c>
      <c r="AI48" s="429">
        <f>COUNTIF(B10:U51,"Circo")</f>
        <v>0</v>
      </c>
      <c r="AJ48" s="429">
        <f>COUNTIF(B10:U51,"DGEE")</f>
        <v>0</v>
      </c>
      <c r="AK48" s="429">
        <f>COUNTIF(B10:U51,"Etabt")</f>
        <v>0</v>
      </c>
      <c r="AL48" s="513">
        <f>COUNTIF(B10:U51,"CTES")</f>
        <v>0</v>
      </c>
      <c r="AM48" s="513">
        <f>COUNTIF(B10:U51,"CIR12")</f>
        <v>0</v>
      </c>
      <c r="AN48" s="513">
        <f>COUNTIF(B10:U51,"CSHS")</f>
        <v>0</v>
      </c>
      <c r="AO48" s="485"/>
      <c r="AP48" s="485"/>
      <c r="AQ48" s="485"/>
      <c r="AR48" s="485"/>
      <c r="AS48" s="485"/>
      <c r="AT48" s="486"/>
      <c r="AU48" s="486"/>
      <c r="AV48" s="486"/>
      <c r="AW48" s="485"/>
    </row>
    <row r="49" spans="1:49" ht="10.5" customHeight="1">
      <c r="A49" s="329"/>
      <c r="B49" s="758"/>
      <c r="C49" s="758"/>
      <c r="D49" s="758"/>
      <c r="E49" s="758"/>
      <c r="F49" s="758"/>
      <c r="G49" s="758"/>
      <c r="H49" s="758"/>
      <c r="I49" s="758"/>
      <c r="J49" s="758"/>
      <c r="K49" s="758"/>
      <c r="L49" s="758"/>
      <c r="M49" s="758"/>
      <c r="N49" s="758"/>
      <c r="O49" s="758"/>
      <c r="P49" s="758"/>
      <c r="Q49" s="758"/>
      <c r="R49" s="758"/>
      <c r="S49" s="758"/>
      <c r="T49" s="758"/>
      <c r="U49" s="758"/>
      <c r="V49" s="327"/>
      <c r="W49" s="796" t="s">
        <v>110</v>
      </c>
      <c r="X49" s="796"/>
      <c r="Y49" s="796"/>
      <c r="Z49" s="796"/>
      <c r="AA49" s="796"/>
      <c r="AB49" s="789">
        <f>INT(AF51/60)</f>
        <v>0</v>
      </c>
      <c r="AC49" s="789" t="s">
        <v>16</v>
      </c>
      <c r="AD49" s="790">
        <f>MOD(AF51,60)</f>
        <v>0</v>
      </c>
      <c r="AH49" s="235">
        <f>SUM(AH48:AN48)</f>
        <v>0</v>
      </c>
      <c r="AI49" s="235"/>
      <c r="AJ49" s="235"/>
      <c r="AK49" s="235"/>
      <c r="AM49" s="485"/>
      <c r="AN49" s="485"/>
      <c r="AO49" s="485"/>
      <c r="AP49" s="485"/>
      <c r="AQ49" s="485"/>
      <c r="AR49" s="485"/>
      <c r="AS49" s="485"/>
      <c r="AT49" s="486"/>
      <c r="AU49" s="486"/>
      <c r="AV49" s="486"/>
      <c r="AW49" s="485"/>
    </row>
    <row r="50" spans="1:49" ht="10.5" customHeight="1">
      <c r="A50" s="329"/>
      <c r="B50" s="758"/>
      <c r="C50" s="758"/>
      <c r="D50" s="758"/>
      <c r="E50" s="758"/>
      <c r="F50" s="758"/>
      <c r="G50" s="758"/>
      <c r="H50" s="758"/>
      <c r="I50" s="758"/>
      <c r="J50" s="758"/>
      <c r="K50" s="758"/>
      <c r="L50" s="758"/>
      <c r="M50" s="758"/>
      <c r="N50" s="758"/>
      <c r="O50" s="758"/>
      <c r="P50" s="758"/>
      <c r="Q50" s="758"/>
      <c r="R50" s="758"/>
      <c r="S50" s="758"/>
      <c r="T50" s="758"/>
      <c r="U50" s="758"/>
      <c r="V50" s="327"/>
      <c r="W50" s="796"/>
      <c r="X50" s="796"/>
      <c r="Y50" s="796"/>
      <c r="Z50" s="796"/>
      <c r="AA50" s="796"/>
      <c r="AB50" s="789"/>
      <c r="AC50" s="789"/>
      <c r="AD50" s="790"/>
      <c r="AM50" s="485"/>
      <c r="AN50" s="485"/>
      <c r="AO50" s="485"/>
      <c r="AP50" s="485"/>
      <c r="AQ50" s="485"/>
      <c r="AR50" s="485"/>
      <c r="AS50" s="485"/>
      <c r="AT50" s="486"/>
      <c r="AU50" s="486"/>
      <c r="AV50" s="486"/>
      <c r="AW50" s="485"/>
    </row>
    <row r="51" spans="1:49" ht="10.5" customHeight="1">
      <c r="A51" s="329"/>
      <c r="B51" s="758"/>
      <c r="C51" s="758"/>
      <c r="D51" s="758"/>
      <c r="E51" s="758"/>
      <c r="F51" s="758"/>
      <c r="G51" s="758"/>
      <c r="H51" s="758"/>
      <c r="I51" s="758"/>
      <c r="J51" s="758"/>
      <c r="K51" s="758"/>
      <c r="L51" s="758"/>
      <c r="M51" s="758"/>
      <c r="N51" s="758"/>
      <c r="O51" s="758"/>
      <c r="P51" s="758"/>
      <c r="Q51" s="758"/>
      <c r="R51" s="758"/>
      <c r="S51" s="758"/>
      <c r="T51" s="758"/>
      <c r="U51" s="758"/>
      <c r="V51" s="327"/>
      <c r="W51" s="337"/>
      <c r="X51" s="337"/>
      <c r="Y51" s="337"/>
      <c r="Z51" s="337"/>
      <c r="AA51" s="337"/>
      <c r="AB51" s="789"/>
      <c r="AC51" s="789"/>
      <c r="AD51" s="790"/>
      <c r="AE51" s="431" t="s">
        <v>137</v>
      </c>
      <c r="AF51" s="431">
        <f>COUNTIF(B10:U51,"AVS-DEP")*0.25*60</f>
        <v>0</v>
      </c>
      <c r="AM51" s="485"/>
      <c r="AN51" s="485"/>
      <c r="AO51" s="485"/>
      <c r="AP51" s="485"/>
      <c r="AQ51" s="485"/>
      <c r="AR51" s="485"/>
      <c r="AS51" s="485"/>
      <c r="AT51" s="486"/>
      <c r="AU51" s="486"/>
      <c r="AV51" s="486"/>
      <c r="AW51" s="485"/>
    </row>
    <row r="52" spans="1:49" ht="10.5" customHeight="1">
      <c r="A52" s="338"/>
      <c r="B52" s="408">
        <f>INT(B53/60)</f>
        <v>0</v>
      </c>
      <c r="C52" s="409" t="s">
        <v>16</v>
      </c>
      <c r="D52" s="798">
        <f>MOD(B53,60)</f>
        <v>0</v>
      </c>
      <c r="E52" s="799"/>
      <c r="F52" s="410">
        <f>INT(F53/60)</f>
        <v>0</v>
      </c>
      <c r="G52" s="409" t="s">
        <v>16</v>
      </c>
      <c r="H52" s="798">
        <f>MOD(F53,60)</f>
        <v>0</v>
      </c>
      <c r="I52" s="799"/>
      <c r="J52" s="411">
        <f>INT(J53/60)</f>
        <v>0</v>
      </c>
      <c r="K52" s="412" t="s">
        <v>16</v>
      </c>
      <c r="L52" s="800">
        <f>MOD(J53,60)</f>
        <v>0</v>
      </c>
      <c r="M52" s="801"/>
      <c r="N52" s="410">
        <f>INT(N53/60)</f>
        <v>0</v>
      </c>
      <c r="O52" s="409" t="s">
        <v>16</v>
      </c>
      <c r="P52" s="798">
        <f>MOD(N53,60)</f>
        <v>0</v>
      </c>
      <c r="Q52" s="799"/>
      <c r="R52" s="410">
        <f>INT(R53/60)</f>
        <v>0</v>
      </c>
      <c r="S52" s="409" t="s">
        <v>16</v>
      </c>
      <c r="T52" s="798">
        <f>MOD(R53,60)</f>
        <v>0</v>
      </c>
      <c r="U52" s="799"/>
      <c r="V52" s="327"/>
      <c r="W52" s="339" t="s">
        <v>38</v>
      </c>
      <c r="X52" s="340"/>
      <c r="Y52" s="339">
        <f>INT(AE3/60)</f>
        <v>0</v>
      </c>
      <c r="Z52" s="339" t="s">
        <v>16</v>
      </c>
      <c r="AA52" s="341">
        <f>MOD(AE3,60)</f>
        <v>0</v>
      </c>
      <c r="AB52" s="789"/>
      <c r="AC52" s="789"/>
      <c r="AD52" s="790"/>
      <c r="AM52" s="485"/>
      <c r="AN52" s="485"/>
      <c r="AO52" s="485"/>
      <c r="AP52" s="485"/>
      <c r="AQ52" s="485"/>
      <c r="AR52" s="485"/>
      <c r="AS52" s="485"/>
      <c r="AT52" s="486"/>
      <c r="AU52" s="486"/>
      <c r="AV52" s="486"/>
      <c r="AW52" s="485"/>
    </row>
    <row r="53" spans="1:56" s="354" customFormat="1" ht="12.75" customHeight="1">
      <c r="A53" s="342"/>
      <c r="B53" s="343">
        <f>COUNTA(B10:E51)*0.25*60</f>
        <v>0</v>
      </c>
      <c r="C53" s="343"/>
      <c r="D53" s="343"/>
      <c r="E53" s="344"/>
      <c r="F53" s="343">
        <f>COUNTA(F10:I51)*0.25*60</f>
        <v>0</v>
      </c>
      <c r="G53" s="345"/>
      <c r="H53" s="345"/>
      <c r="I53" s="344"/>
      <c r="J53" s="343">
        <f>COUNTA(J10:M51)*0.25*60</f>
        <v>0</v>
      </c>
      <c r="K53" s="343"/>
      <c r="L53" s="343"/>
      <c r="M53" s="343"/>
      <c r="N53" s="343">
        <f>COUNTA(N10:Q51)*0.25*60</f>
        <v>0</v>
      </c>
      <c r="O53" s="343"/>
      <c r="P53" s="343"/>
      <c r="Q53" s="343"/>
      <c r="R53" s="343">
        <f>COUNTA(R10:U51)*0.25*60</f>
        <v>0</v>
      </c>
      <c r="S53" s="346"/>
      <c r="T53" s="346"/>
      <c r="U53" s="347"/>
      <c r="V53" s="348"/>
      <c r="W53" s="349"/>
      <c r="X53" s="349"/>
      <c r="Y53" s="350"/>
      <c r="Z53" s="351"/>
      <c r="AA53" s="352"/>
      <c r="AB53" s="353"/>
      <c r="AC53" s="353"/>
      <c r="AD53" s="519"/>
      <c r="AE53" s="243"/>
      <c r="AF53" s="243"/>
      <c r="AG53" s="142"/>
      <c r="AH53" s="142"/>
      <c r="AI53" s="142"/>
      <c r="AJ53" s="142"/>
      <c r="AK53" s="142"/>
      <c r="AL53" s="142"/>
      <c r="AM53" s="485"/>
      <c r="AN53" s="485"/>
      <c r="AO53" s="485"/>
      <c r="AP53" s="485"/>
      <c r="AQ53" s="485"/>
      <c r="AR53" s="485"/>
      <c r="AS53" s="485"/>
      <c r="AT53" s="486"/>
      <c r="AU53" s="486"/>
      <c r="AV53" s="486"/>
      <c r="AW53" s="267"/>
      <c r="AX53" s="274"/>
      <c r="AY53" s="274"/>
      <c r="AZ53" s="274"/>
      <c r="BA53" s="274"/>
      <c r="BB53" s="274"/>
      <c r="BC53" s="274"/>
      <c r="BD53" s="274"/>
    </row>
    <row r="54" spans="1:56" s="354" customFormat="1" ht="12.75" customHeight="1">
      <c r="A54" s="355" t="s">
        <v>67</v>
      </c>
      <c r="B54" s="346"/>
      <c r="C54" s="346"/>
      <c r="D54" s="346"/>
      <c r="E54" s="347"/>
      <c r="F54" s="346"/>
      <c r="G54" s="356"/>
      <c r="H54" s="356"/>
      <c r="I54" s="347"/>
      <c r="J54" s="346"/>
      <c r="K54" s="346"/>
      <c r="L54" s="355" t="s">
        <v>68</v>
      </c>
      <c r="M54" s="346"/>
      <c r="N54" s="346"/>
      <c r="O54" s="346"/>
      <c r="P54" s="346"/>
      <c r="Q54" s="357"/>
      <c r="R54" s="346"/>
      <c r="S54" s="357"/>
      <c r="T54" s="346"/>
      <c r="U54" s="347"/>
      <c r="V54" s="358"/>
      <c r="W54" s="358"/>
      <c r="X54" s="359" t="s">
        <v>72</v>
      </c>
      <c r="Y54" s="357"/>
      <c r="Z54" s="360"/>
      <c r="AA54" s="358"/>
      <c r="AB54" s="361"/>
      <c r="AC54" s="361"/>
      <c r="AD54" s="521"/>
      <c r="AE54" s="243"/>
      <c r="AF54" s="243"/>
      <c r="AG54" s="142"/>
      <c r="AH54" s="142"/>
      <c r="AI54" s="142"/>
      <c r="AJ54" s="142"/>
      <c r="AK54" s="142"/>
      <c r="AL54" s="142"/>
      <c r="AM54" s="485"/>
      <c r="AN54" s="485"/>
      <c r="AO54" s="485"/>
      <c r="AP54" s="485"/>
      <c r="AQ54" s="485"/>
      <c r="AR54" s="485"/>
      <c r="AS54" s="485"/>
      <c r="AT54" s="486"/>
      <c r="AU54" s="486"/>
      <c r="AV54" s="486"/>
      <c r="AW54" s="267"/>
      <c r="AX54" s="274"/>
      <c r="AY54" s="274"/>
      <c r="AZ54" s="274"/>
      <c r="BA54" s="274"/>
      <c r="BB54" s="274"/>
      <c r="BC54" s="274"/>
      <c r="BD54" s="274"/>
    </row>
    <row r="55" spans="1:49" ht="12.75">
      <c r="A55" s="362"/>
      <c r="B55" s="363"/>
      <c r="C55" s="363"/>
      <c r="D55" s="363"/>
      <c r="E55" s="363"/>
      <c r="F55" s="364"/>
      <c r="G55" s="364"/>
      <c r="H55" s="364"/>
      <c r="I55" s="364"/>
      <c r="J55" s="364"/>
      <c r="K55" s="364"/>
      <c r="L55" s="359"/>
      <c r="M55" s="364"/>
      <c r="N55" s="364"/>
      <c r="O55" s="364"/>
      <c r="P55" s="364"/>
      <c r="Q55" s="364"/>
      <c r="R55" s="364"/>
      <c r="S55" s="364"/>
      <c r="T55" s="364"/>
      <c r="U55" s="364"/>
      <c r="V55" s="365"/>
      <c r="W55" s="366"/>
      <c r="X55" s="367"/>
      <c r="Y55" s="367"/>
      <c r="Z55" s="368"/>
      <c r="AA55" s="365"/>
      <c r="AB55" s="369"/>
      <c r="AC55" s="369"/>
      <c r="AD55" s="521"/>
      <c r="AM55" s="485"/>
      <c r="AN55" s="485"/>
      <c r="AO55" s="485"/>
      <c r="AP55" s="485"/>
      <c r="AQ55" s="485"/>
      <c r="AR55" s="485"/>
      <c r="AS55" s="485"/>
      <c r="AT55" s="486"/>
      <c r="AU55" s="486"/>
      <c r="AV55" s="486"/>
      <c r="AW55" s="485"/>
    </row>
    <row r="56" spans="1:49" ht="12.75">
      <c r="A56" s="326"/>
      <c r="B56" s="364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2"/>
      <c r="N56" s="362"/>
      <c r="O56" s="362"/>
      <c r="P56" s="362"/>
      <c r="Q56" s="364"/>
      <c r="R56" s="362"/>
      <c r="S56" s="362"/>
      <c r="T56" s="362"/>
      <c r="U56" s="362"/>
      <c r="V56" s="362"/>
      <c r="W56" s="362"/>
      <c r="X56" s="362"/>
      <c r="Y56" s="362"/>
      <c r="Z56" s="370"/>
      <c r="AA56" s="365"/>
      <c r="AB56" s="369"/>
      <c r="AC56" s="369"/>
      <c r="AD56" s="521"/>
      <c r="AM56" s="485"/>
      <c r="AN56" s="485"/>
      <c r="AO56" s="485"/>
      <c r="AP56" s="485"/>
      <c r="AQ56" s="485"/>
      <c r="AR56" s="485"/>
      <c r="AS56" s="485"/>
      <c r="AT56" s="486"/>
      <c r="AU56" s="486"/>
      <c r="AV56" s="486"/>
      <c r="AW56" s="485"/>
    </row>
    <row r="57" spans="1:58" s="377" customFormat="1" ht="12.75">
      <c r="A57" s="371"/>
      <c r="B57" s="372"/>
      <c r="C57" s="372"/>
      <c r="D57" s="372"/>
      <c r="E57" s="372"/>
      <c r="F57" s="372"/>
      <c r="G57" s="372"/>
      <c r="H57" s="372"/>
      <c r="I57" s="372"/>
      <c r="J57" s="372"/>
      <c r="K57" s="372"/>
      <c r="L57" s="371"/>
      <c r="M57" s="372"/>
      <c r="N57" s="372"/>
      <c r="O57" s="372"/>
      <c r="P57" s="372"/>
      <c r="Q57" s="372"/>
      <c r="R57" s="372"/>
      <c r="S57" s="373"/>
      <c r="T57" s="373"/>
      <c r="U57" s="373"/>
      <c r="V57" s="373"/>
      <c r="W57" s="373"/>
      <c r="X57" s="373"/>
      <c r="Y57" s="373"/>
      <c r="Z57" s="374"/>
      <c r="AA57" s="372"/>
      <c r="AB57" s="375"/>
      <c r="AC57" s="375"/>
      <c r="AD57" s="522"/>
      <c r="AE57" s="294"/>
      <c r="AF57" s="294"/>
      <c r="AG57" s="296"/>
      <c r="AH57" s="296"/>
      <c r="AI57" s="296"/>
      <c r="AJ57" s="296"/>
      <c r="AK57" s="296"/>
      <c r="AL57" s="296"/>
      <c r="AM57" s="494"/>
      <c r="AN57" s="494"/>
      <c r="AO57" s="494"/>
      <c r="AP57" s="494"/>
      <c r="AQ57" s="494"/>
      <c r="AR57" s="494"/>
      <c r="AS57" s="494"/>
      <c r="AT57" s="495"/>
      <c r="AU57" s="495"/>
      <c r="AV57" s="495"/>
      <c r="AW57" s="494"/>
      <c r="AX57" s="296"/>
      <c r="AY57" s="296"/>
      <c r="AZ57" s="296"/>
      <c r="BA57" s="296"/>
      <c r="BB57" s="296"/>
      <c r="BC57" s="296"/>
      <c r="BD57" s="296"/>
      <c r="BE57" s="376"/>
      <c r="BF57" s="376"/>
    </row>
    <row r="58" spans="1:49" ht="12.75">
      <c r="A58" s="378" t="s">
        <v>40</v>
      </c>
      <c r="B58" s="364"/>
      <c r="C58" s="364"/>
      <c r="D58" s="364"/>
      <c r="E58" s="364"/>
      <c r="F58" s="364"/>
      <c r="G58" s="364"/>
      <c r="H58" s="364"/>
      <c r="I58" s="364"/>
      <c r="J58" s="364"/>
      <c r="K58" s="364"/>
      <c r="L58" s="378" t="s">
        <v>45</v>
      </c>
      <c r="M58" s="364"/>
      <c r="N58" s="364"/>
      <c r="O58" s="364"/>
      <c r="P58" s="364"/>
      <c r="Q58" s="364"/>
      <c r="R58" s="364"/>
      <c r="S58" s="362"/>
      <c r="T58" s="362"/>
      <c r="U58" s="362"/>
      <c r="V58" s="362"/>
      <c r="W58" s="362"/>
      <c r="X58" s="362"/>
      <c r="Y58" s="362"/>
      <c r="Z58" s="379"/>
      <c r="AA58" s="365"/>
      <c r="AB58" s="369"/>
      <c r="AC58" s="369"/>
      <c r="AD58" s="521"/>
      <c r="AM58" s="485"/>
      <c r="AN58" s="485"/>
      <c r="AO58" s="485"/>
      <c r="AP58" s="485"/>
      <c r="AQ58" s="485"/>
      <c r="AR58" s="485"/>
      <c r="AS58" s="485"/>
      <c r="AT58" s="486"/>
      <c r="AU58" s="486"/>
      <c r="AV58" s="486"/>
      <c r="AW58" s="485"/>
    </row>
    <row r="59" spans="1:49" ht="12.75">
      <c r="A59" s="326"/>
      <c r="B59" s="364"/>
      <c r="C59" s="364"/>
      <c r="D59" s="364"/>
      <c r="E59" s="364"/>
      <c r="F59" s="364"/>
      <c r="G59" s="364"/>
      <c r="H59" s="364"/>
      <c r="I59" s="364"/>
      <c r="J59" s="364"/>
      <c r="K59" s="364"/>
      <c r="L59" s="364"/>
      <c r="M59" s="364"/>
      <c r="N59" s="364"/>
      <c r="O59" s="364"/>
      <c r="P59" s="364"/>
      <c r="Q59" s="364"/>
      <c r="R59" s="364"/>
      <c r="S59" s="362"/>
      <c r="T59" s="362"/>
      <c r="U59" s="362"/>
      <c r="V59" s="362"/>
      <c r="W59" s="362"/>
      <c r="X59" s="362"/>
      <c r="Y59" s="362"/>
      <c r="Z59" s="379"/>
      <c r="AA59" s="365"/>
      <c r="AB59" s="369"/>
      <c r="AC59" s="369"/>
      <c r="AD59" s="521"/>
      <c r="AM59" s="485"/>
      <c r="AN59" s="485"/>
      <c r="AO59" s="485"/>
      <c r="AP59" s="485"/>
      <c r="AQ59" s="485"/>
      <c r="AR59" s="485"/>
      <c r="AS59" s="485"/>
      <c r="AT59" s="486"/>
      <c r="AU59" s="486"/>
      <c r="AV59" s="486"/>
      <c r="AW59" s="485"/>
    </row>
    <row r="60" spans="1:49" ht="12.75">
      <c r="A60" s="326"/>
      <c r="B60" s="364"/>
      <c r="C60" s="364"/>
      <c r="D60" s="364"/>
      <c r="E60" s="364"/>
      <c r="F60" s="364"/>
      <c r="G60" s="364"/>
      <c r="H60" s="364"/>
      <c r="I60" s="364"/>
      <c r="J60" s="364"/>
      <c r="K60" s="364"/>
      <c r="L60" s="364"/>
      <c r="M60" s="364"/>
      <c r="N60" s="364"/>
      <c r="O60" s="364"/>
      <c r="P60" s="364"/>
      <c r="Q60" s="364"/>
      <c r="R60" s="364"/>
      <c r="S60" s="362"/>
      <c r="T60" s="362"/>
      <c r="U60" s="362"/>
      <c r="V60" s="362"/>
      <c r="W60" s="362"/>
      <c r="X60" s="362"/>
      <c r="Y60" s="362"/>
      <c r="Z60" s="370"/>
      <c r="AA60" s="365"/>
      <c r="AB60" s="369"/>
      <c r="AC60" s="369"/>
      <c r="AD60" s="521"/>
      <c r="AM60" s="485"/>
      <c r="AN60" s="485"/>
      <c r="AO60" s="485"/>
      <c r="AP60" s="485"/>
      <c r="AQ60" s="485"/>
      <c r="AR60" s="485"/>
      <c r="AS60" s="485"/>
      <c r="AT60" s="486"/>
      <c r="AU60" s="486"/>
      <c r="AV60" s="486"/>
      <c r="AW60" s="485"/>
    </row>
    <row r="61" spans="1:49" ht="12.75" customHeight="1">
      <c r="A61" s="380"/>
      <c r="B61" s="381"/>
      <c r="C61" s="381"/>
      <c r="D61" s="381"/>
      <c r="E61" s="381"/>
      <c r="F61" s="381"/>
      <c r="G61" s="382"/>
      <c r="H61" s="382"/>
      <c r="I61" s="382"/>
      <c r="J61" s="382"/>
      <c r="K61" s="382"/>
      <c r="L61" s="383"/>
      <c r="M61" s="382"/>
      <c r="N61" s="382"/>
      <c r="O61" s="382"/>
      <c r="P61" s="382"/>
      <c r="Q61" s="382"/>
      <c r="R61" s="382"/>
      <c r="S61" s="384"/>
      <c r="T61" s="382"/>
      <c r="U61" s="382"/>
      <c r="V61" s="385"/>
      <c r="W61" s="386"/>
      <c r="X61" s="387"/>
      <c r="Y61" s="386"/>
      <c r="Z61" s="388"/>
      <c r="AA61" s="385"/>
      <c r="AB61" s="389"/>
      <c r="AC61" s="389"/>
      <c r="AD61" s="521"/>
      <c r="AE61" s="138"/>
      <c r="AM61" s="485"/>
      <c r="AN61" s="485"/>
      <c r="AO61" s="485"/>
      <c r="AP61" s="485"/>
      <c r="AQ61" s="485"/>
      <c r="AR61" s="485"/>
      <c r="AS61" s="485"/>
      <c r="AT61" s="486"/>
      <c r="AU61" s="486"/>
      <c r="AV61" s="486"/>
      <c r="AW61" s="485"/>
    </row>
    <row r="62" spans="1:49" ht="12.75">
      <c r="A62" s="326"/>
      <c r="B62" s="364"/>
      <c r="C62" s="364"/>
      <c r="D62" s="364"/>
      <c r="E62" s="364"/>
      <c r="F62" s="364"/>
      <c r="G62" s="366"/>
      <c r="H62" s="366"/>
      <c r="I62" s="364"/>
      <c r="J62" s="364"/>
      <c r="K62" s="364"/>
      <c r="L62" s="364"/>
      <c r="M62" s="364"/>
      <c r="N62" s="364"/>
      <c r="O62" s="364"/>
      <c r="P62" s="364"/>
      <c r="Q62" s="364"/>
      <c r="R62" s="364"/>
      <c r="S62" s="364"/>
      <c r="T62" s="364"/>
      <c r="U62" s="364"/>
      <c r="V62" s="365"/>
      <c r="W62" s="367"/>
      <c r="X62" s="367"/>
      <c r="Y62" s="367"/>
      <c r="Z62" s="370"/>
      <c r="AA62" s="365"/>
      <c r="AB62" s="369"/>
      <c r="AC62" s="369"/>
      <c r="AD62" s="521"/>
      <c r="AE62" s="138"/>
      <c r="AM62" s="485"/>
      <c r="AN62" s="485"/>
      <c r="AO62" s="485"/>
      <c r="AP62" s="485"/>
      <c r="AQ62" s="485"/>
      <c r="AR62" s="485"/>
      <c r="AS62" s="485"/>
      <c r="AT62" s="486"/>
      <c r="AU62" s="486"/>
      <c r="AV62" s="486"/>
      <c r="AW62" s="485"/>
    </row>
    <row r="63" spans="1:58" s="395" customFormat="1" ht="12.75">
      <c r="A63" s="378" t="s">
        <v>40</v>
      </c>
      <c r="B63" s="390"/>
      <c r="C63" s="390"/>
      <c r="D63" s="390"/>
      <c r="E63" s="390"/>
      <c r="F63" s="390"/>
      <c r="G63" s="390"/>
      <c r="H63" s="390"/>
      <c r="I63" s="390"/>
      <c r="J63" s="390"/>
      <c r="K63" s="390"/>
      <c r="L63" s="378" t="s">
        <v>45</v>
      </c>
      <c r="M63" s="390"/>
      <c r="N63" s="390"/>
      <c r="O63" s="390"/>
      <c r="P63" s="390"/>
      <c r="Q63" s="390"/>
      <c r="R63" s="390"/>
      <c r="S63" s="390"/>
      <c r="T63" s="390"/>
      <c r="U63" s="390"/>
      <c r="V63" s="391"/>
      <c r="W63" s="391"/>
      <c r="X63" s="392" t="s">
        <v>70</v>
      </c>
      <c r="Y63" s="391"/>
      <c r="Z63" s="393"/>
      <c r="AA63" s="391"/>
      <c r="AB63" s="391"/>
      <c r="AC63" s="391"/>
      <c r="AD63" s="523"/>
      <c r="AE63" s="312"/>
      <c r="AF63" s="312"/>
      <c r="AG63" s="312"/>
      <c r="AH63" s="312"/>
      <c r="AI63" s="313"/>
      <c r="AJ63" s="313"/>
      <c r="AK63" s="313"/>
      <c r="AL63" s="313"/>
      <c r="AM63" s="496"/>
      <c r="AN63" s="496"/>
      <c r="AO63" s="496"/>
      <c r="AP63" s="496"/>
      <c r="AQ63" s="496"/>
      <c r="AR63" s="496"/>
      <c r="AS63" s="496"/>
      <c r="AT63" s="497"/>
      <c r="AU63" s="497"/>
      <c r="AV63" s="497"/>
      <c r="AW63" s="496"/>
      <c r="AX63" s="313"/>
      <c r="AY63" s="313"/>
      <c r="AZ63" s="313"/>
      <c r="BA63" s="313"/>
      <c r="BB63" s="313"/>
      <c r="BC63" s="313"/>
      <c r="BD63" s="313"/>
      <c r="BE63" s="394"/>
      <c r="BF63" s="394"/>
    </row>
    <row r="64" spans="1:58" s="395" customFormat="1" ht="6.75" customHeight="1">
      <c r="A64" s="378"/>
      <c r="B64" s="390"/>
      <c r="C64" s="390"/>
      <c r="D64" s="390"/>
      <c r="E64" s="390"/>
      <c r="F64" s="390"/>
      <c r="G64" s="390"/>
      <c r="H64" s="390"/>
      <c r="I64" s="390"/>
      <c r="J64" s="390"/>
      <c r="K64" s="390"/>
      <c r="L64" s="378"/>
      <c r="M64" s="390"/>
      <c r="N64" s="390"/>
      <c r="O64" s="390"/>
      <c r="P64" s="390"/>
      <c r="Q64" s="390"/>
      <c r="R64" s="390"/>
      <c r="S64" s="390"/>
      <c r="T64" s="390"/>
      <c r="U64" s="390"/>
      <c r="V64" s="391"/>
      <c r="W64" s="391"/>
      <c r="X64" s="392"/>
      <c r="Y64" s="391"/>
      <c r="Z64" s="393"/>
      <c r="AA64" s="391"/>
      <c r="AB64" s="391"/>
      <c r="AC64" s="391"/>
      <c r="AD64" s="523"/>
      <c r="AE64" s="312"/>
      <c r="AF64" s="312"/>
      <c r="AG64" s="312"/>
      <c r="AH64" s="312"/>
      <c r="AI64" s="313"/>
      <c r="AJ64" s="313"/>
      <c r="AK64" s="313"/>
      <c r="AL64" s="313"/>
      <c r="AM64" s="496"/>
      <c r="AN64" s="496"/>
      <c r="AO64" s="496"/>
      <c r="AP64" s="496"/>
      <c r="AQ64" s="496"/>
      <c r="AR64" s="496"/>
      <c r="AS64" s="496"/>
      <c r="AT64" s="497"/>
      <c r="AU64" s="497"/>
      <c r="AV64" s="497"/>
      <c r="AW64" s="496"/>
      <c r="AX64" s="313"/>
      <c r="AY64" s="313"/>
      <c r="AZ64" s="313"/>
      <c r="BA64" s="313"/>
      <c r="BB64" s="313"/>
      <c r="BC64" s="313"/>
      <c r="BD64" s="313"/>
      <c r="BE64" s="394"/>
      <c r="BF64" s="394"/>
    </row>
    <row r="65" spans="1:49" ht="12.75">
      <c r="A65" s="359" t="s">
        <v>39</v>
      </c>
      <c r="B65" s="346"/>
      <c r="C65" s="346"/>
      <c r="D65" s="346"/>
      <c r="E65" s="347"/>
      <c r="F65" s="346"/>
      <c r="G65" s="356"/>
      <c r="H65" s="356"/>
      <c r="I65" s="347"/>
      <c r="J65" s="346"/>
      <c r="K65" s="346"/>
      <c r="L65" s="359" t="s">
        <v>71</v>
      </c>
      <c r="M65" s="346"/>
      <c r="N65" s="346"/>
      <c r="O65" s="346"/>
      <c r="P65" s="346"/>
      <c r="Q65" s="357"/>
      <c r="R65" s="346"/>
      <c r="S65" s="396"/>
      <c r="T65" s="346"/>
      <c r="U65" s="347"/>
      <c r="V65" s="358"/>
      <c r="W65" s="366"/>
      <c r="Y65" s="367"/>
      <c r="Z65" s="370"/>
      <c r="AA65" s="365"/>
      <c r="AB65" s="369"/>
      <c r="AC65" s="369"/>
      <c r="AD65" s="521"/>
      <c r="AM65" s="485"/>
      <c r="AN65" s="485"/>
      <c r="AO65" s="485"/>
      <c r="AP65" s="485"/>
      <c r="AQ65" s="485"/>
      <c r="AR65" s="485"/>
      <c r="AS65" s="485"/>
      <c r="AT65" s="486"/>
      <c r="AU65" s="486"/>
      <c r="AV65" s="486"/>
      <c r="AW65" s="485"/>
    </row>
    <row r="66" spans="1:49" ht="12.75">
      <c r="A66" s="398"/>
      <c r="B66" s="363"/>
      <c r="C66" s="363"/>
      <c r="D66" s="363"/>
      <c r="E66" s="363"/>
      <c r="F66" s="364"/>
      <c r="G66" s="364"/>
      <c r="H66" s="364"/>
      <c r="I66" s="364"/>
      <c r="J66" s="364"/>
      <c r="K66" s="364"/>
      <c r="L66" s="326"/>
      <c r="M66" s="364"/>
      <c r="N66" s="364"/>
      <c r="O66" s="364"/>
      <c r="P66" s="364"/>
      <c r="Q66" s="364"/>
      <c r="R66" s="364"/>
      <c r="S66" s="364"/>
      <c r="T66" s="364"/>
      <c r="U66" s="364"/>
      <c r="V66" s="365"/>
      <c r="W66" s="367"/>
      <c r="X66" s="367"/>
      <c r="Y66" s="367"/>
      <c r="Z66" s="370"/>
      <c r="AA66" s="365"/>
      <c r="AB66" s="369"/>
      <c r="AC66" s="369"/>
      <c r="AD66" s="521"/>
      <c r="AM66" s="485"/>
      <c r="AN66" s="485"/>
      <c r="AO66" s="485"/>
      <c r="AP66" s="485"/>
      <c r="AQ66" s="485"/>
      <c r="AR66" s="485"/>
      <c r="AS66" s="485"/>
      <c r="AT66" s="486"/>
      <c r="AU66" s="486"/>
      <c r="AV66" s="486"/>
      <c r="AW66" s="485"/>
    </row>
    <row r="67" spans="1:49" ht="12.75">
      <c r="A67" s="326"/>
      <c r="B67" s="364"/>
      <c r="C67" s="364"/>
      <c r="D67" s="364"/>
      <c r="E67" s="364"/>
      <c r="F67" s="364"/>
      <c r="G67" s="364"/>
      <c r="H67" s="364"/>
      <c r="I67" s="364"/>
      <c r="J67" s="364"/>
      <c r="K67" s="364"/>
      <c r="L67" s="364"/>
      <c r="M67" s="362"/>
      <c r="N67" s="362"/>
      <c r="O67" s="362"/>
      <c r="P67" s="362"/>
      <c r="Q67" s="364"/>
      <c r="R67" s="362"/>
      <c r="S67" s="362"/>
      <c r="T67" s="362"/>
      <c r="U67" s="362"/>
      <c r="V67" s="362"/>
      <c r="W67" s="367"/>
      <c r="X67" s="367"/>
      <c r="Y67" s="367"/>
      <c r="Z67" s="370"/>
      <c r="AA67" s="365"/>
      <c r="AB67" s="369"/>
      <c r="AC67" s="369"/>
      <c r="AD67" s="521"/>
      <c r="AM67" s="485"/>
      <c r="AN67" s="485"/>
      <c r="AO67" s="485"/>
      <c r="AP67" s="485"/>
      <c r="AQ67" s="485"/>
      <c r="AR67" s="485"/>
      <c r="AS67" s="485"/>
      <c r="AT67" s="486"/>
      <c r="AU67" s="486"/>
      <c r="AV67" s="486"/>
      <c r="AW67" s="485"/>
    </row>
    <row r="68" spans="1:49" ht="12.75">
      <c r="A68" s="380"/>
      <c r="B68" s="364"/>
      <c r="C68" s="364"/>
      <c r="D68" s="364"/>
      <c r="E68" s="364"/>
      <c r="F68" s="364"/>
      <c r="G68" s="364"/>
      <c r="H68" s="364"/>
      <c r="I68" s="364"/>
      <c r="J68" s="364"/>
      <c r="K68" s="364"/>
      <c r="L68" s="364"/>
      <c r="M68" s="364"/>
      <c r="N68" s="364"/>
      <c r="O68" s="364"/>
      <c r="P68" s="364"/>
      <c r="Q68" s="364"/>
      <c r="R68" s="364"/>
      <c r="S68" s="362"/>
      <c r="T68" s="362"/>
      <c r="U68" s="362"/>
      <c r="V68" s="362"/>
      <c r="W68" s="367"/>
      <c r="X68" s="367"/>
      <c r="Y68" s="367"/>
      <c r="Z68" s="370"/>
      <c r="AA68" s="365"/>
      <c r="AB68" s="369"/>
      <c r="AC68" s="369"/>
      <c r="AD68" s="521"/>
      <c r="AM68" s="485"/>
      <c r="AN68" s="485"/>
      <c r="AO68" s="485"/>
      <c r="AP68" s="485"/>
      <c r="AQ68" s="485"/>
      <c r="AR68" s="485"/>
      <c r="AS68" s="485"/>
      <c r="AT68" s="486"/>
      <c r="AU68" s="486"/>
      <c r="AV68" s="486"/>
      <c r="AW68" s="485"/>
    </row>
    <row r="69" spans="1:49" ht="12.75">
      <c r="A69" s="326"/>
      <c r="B69" s="364"/>
      <c r="C69" s="364"/>
      <c r="D69" s="364"/>
      <c r="E69" s="364"/>
      <c r="F69" s="364"/>
      <c r="G69" s="364"/>
      <c r="H69" s="364"/>
      <c r="I69" s="364"/>
      <c r="J69" s="364"/>
      <c r="K69" s="364"/>
      <c r="L69" s="364"/>
      <c r="M69" s="364"/>
      <c r="N69" s="364"/>
      <c r="O69" s="364"/>
      <c r="P69" s="364"/>
      <c r="Q69" s="364"/>
      <c r="R69" s="364"/>
      <c r="S69" s="362"/>
      <c r="T69" s="362"/>
      <c r="U69" s="362"/>
      <c r="V69" s="362"/>
      <c r="W69" s="367"/>
      <c r="X69" s="367"/>
      <c r="Y69" s="367"/>
      <c r="Z69" s="370"/>
      <c r="AA69" s="365"/>
      <c r="AB69" s="369"/>
      <c r="AC69" s="369"/>
      <c r="AD69" s="521"/>
      <c r="AM69" s="485"/>
      <c r="AN69" s="485"/>
      <c r="AO69" s="485"/>
      <c r="AP69" s="485"/>
      <c r="AQ69" s="485"/>
      <c r="AR69" s="485"/>
      <c r="AS69" s="485"/>
      <c r="AT69" s="486"/>
      <c r="AU69" s="486"/>
      <c r="AV69" s="486"/>
      <c r="AW69" s="485"/>
    </row>
    <row r="70" spans="1:49" ht="12.75">
      <c r="A70" s="384" t="s">
        <v>40</v>
      </c>
      <c r="B70" s="382"/>
      <c r="C70" s="382"/>
      <c r="D70" s="382"/>
      <c r="E70" s="382"/>
      <c r="F70" s="382"/>
      <c r="G70" s="382"/>
      <c r="H70" s="382"/>
      <c r="I70" s="382"/>
      <c r="J70" s="382"/>
      <c r="K70" s="382"/>
      <c r="L70" s="384" t="s">
        <v>40</v>
      </c>
      <c r="M70" s="382"/>
      <c r="N70" s="382"/>
      <c r="O70" s="382"/>
      <c r="P70" s="382"/>
      <c r="Q70" s="382"/>
      <c r="R70" s="382"/>
      <c r="S70" s="381"/>
      <c r="T70" s="381"/>
      <c r="U70" s="381"/>
      <c r="V70" s="381"/>
      <c r="W70" s="386"/>
      <c r="X70" s="386"/>
      <c r="Y70" s="367"/>
      <c r="Z70" s="370"/>
      <c r="AA70" s="365"/>
      <c r="AB70" s="369"/>
      <c r="AC70" s="369"/>
      <c r="AD70" s="521"/>
      <c r="AM70" s="485"/>
      <c r="AN70" s="485"/>
      <c r="AO70" s="485"/>
      <c r="AP70" s="485"/>
      <c r="AQ70" s="485"/>
      <c r="AR70" s="485"/>
      <c r="AS70" s="485"/>
      <c r="AT70" s="486"/>
      <c r="AU70" s="486"/>
      <c r="AV70" s="486"/>
      <c r="AW70" s="485"/>
    </row>
    <row r="71" spans="1:49" ht="12.75">
      <c r="A71" s="326"/>
      <c r="B71" s="364"/>
      <c r="C71" s="364"/>
      <c r="D71" s="364"/>
      <c r="E71" s="364"/>
      <c r="F71" s="364"/>
      <c r="G71" s="364"/>
      <c r="H71" s="364"/>
      <c r="I71" s="364"/>
      <c r="J71" s="364"/>
      <c r="K71" s="364"/>
      <c r="L71" s="364"/>
      <c r="M71" s="364"/>
      <c r="N71" s="364"/>
      <c r="O71" s="364"/>
      <c r="P71" s="364"/>
      <c r="Q71" s="364"/>
      <c r="R71" s="364"/>
      <c r="S71" s="364"/>
      <c r="T71" s="364"/>
      <c r="U71" s="364"/>
      <c r="V71" s="365"/>
      <c r="W71" s="367"/>
      <c r="X71" s="367"/>
      <c r="Y71" s="367"/>
      <c r="Z71" s="370"/>
      <c r="AA71" s="327"/>
      <c r="AB71" s="399"/>
      <c r="AC71" s="399"/>
      <c r="AD71" s="519"/>
      <c r="AE71" s="138"/>
      <c r="AM71" s="485"/>
      <c r="AN71" s="485"/>
      <c r="AO71" s="485"/>
      <c r="AP71" s="485"/>
      <c r="AQ71" s="485"/>
      <c r="AR71" s="485"/>
      <c r="AS71" s="485"/>
      <c r="AT71" s="486"/>
      <c r="AU71" s="486"/>
      <c r="AV71" s="486"/>
      <c r="AW71" s="485"/>
    </row>
    <row r="72" spans="1:49" ht="12.75">
      <c r="A72" s="326"/>
      <c r="B72" s="364"/>
      <c r="C72" s="364"/>
      <c r="D72" s="364"/>
      <c r="E72" s="364"/>
      <c r="F72" s="364"/>
      <c r="G72" s="364"/>
      <c r="H72" s="364"/>
      <c r="I72" s="364"/>
      <c r="J72" s="364"/>
      <c r="K72" s="364"/>
      <c r="L72" s="364"/>
      <c r="M72" s="364"/>
      <c r="N72" s="364"/>
      <c r="O72" s="364"/>
      <c r="P72" s="364"/>
      <c r="Q72" s="364"/>
      <c r="R72" s="364"/>
      <c r="S72" s="364"/>
      <c r="T72" s="364"/>
      <c r="U72" s="364"/>
      <c r="V72" s="365"/>
      <c r="W72" s="367"/>
      <c r="X72" s="367"/>
      <c r="Y72" s="367"/>
      <c r="Z72" s="370"/>
      <c r="AA72" s="327"/>
      <c r="AB72" s="399"/>
      <c r="AC72" s="399"/>
      <c r="AD72" s="519"/>
      <c r="AE72" s="137"/>
      <c r="AF72" s="137"/>
      <c r="AG72" s="485"/>
      <c r="AH72" s="485"/>
      <c r="AI72" s="485"/>
      <c r="AJ72" s="485"/>
      <c r="AK72" s="485"/>
      <c r="AL72" s="485"/>
      <c r="AM72" s="485"/>
      <c r="AN72" s="485"/>
      <c r="AO72" s="485"/>
      <c r="AP72" s="485"/>
      <c r="AQ72" s="485"/>
      <c r="AR72" s="485"/>
      <c r="AS72" s="485"/>
      <c r="AT72" s="486"/>
      <c r="AU72" s="486"/>
      <c r="AV72" s="486"/>
      <c r="AW72" s="485"/>
    </row>
    <row r="73" spans="1:49" ht="12.75">
      <c r="A73" s="326"/>
      <c r="B73" s="364"/>
      <c r="C73" s="364"/>
      <c r="D73" s="364"/>
      <c r="E73" s="364"/>
      <c r="F73" s="364"/>
      <c r="G73" s="364"/>
      <c r="H73" s="364"/>
      <c r="I73" s="364"/>
      <c r="J73" s="364"/>
      <c r="K73" s="364"/>
      <c r="L73" s="364"/>
      <c r="M73" s="364"/>
      <c r="N73" s="364"/>
      <c r="O73" s="364"/>
      <c r="P73" s="364"/>
      <c r="Q73" s="364"/>
      <c r="R73" s="364"/>
      <c r="S73" s="364"/>
      <c r="T73" s="364"/>
      <c r="U73" s="364"/>
      <c r="V73" s="365"/>
      <c r="W73" s="367"/>
      <c r="X73" s="367"/>
      <c r="Y73" s="367"/>
      <c r="Z73" s="370"/>
      <c r="AA73" s="327"/>
      <c r="AB73" s="399"/>
      <c r="AC73" s="399"/>
      <c r="AD73" s="519"/>
      <c r="AE73" s="137"/>
      <c r="AF73" s="137"/>
      <c r="AG73" s="485"/>
      <c r="AH73" s="485"/>
      <c r="AI73" s="485"/>
      <c r="AJ73" s="485"/>
      <c r="AK73" s="485"/>
      <c r="AL73" s="485"/>
      <c r="AM73" s="485"/>
      <c r="AN73" s="485"/>
      <c r="AO73" s="485"/>
      <c r="AP73" s="485"/>
      <c r="AQ73" s="485"/>
      <c r="AR73" s="485"/>
      <c r="AS73" s="485"/>
      <c r="AT73" s="486"/>
      <c r="AU73" s="486"/>
      <c r="AV73" s="486"/>
      <c r="AW73" s="485"/>
    </row>
    <row r="74" spans="1:49" ht="12.75">
      <c r="A74" s="326"/>
      <c r="B74" s="364"/>
      <c r="C74" s="364"/>
      <c r="D74" s="364"/>
      <c r="E74" s="364"/>
      <c r="F74" s="364"/>
      <c r="G74" s="364"/>
      <c r="H74" s="364"/>
      <c r="I74" s="364"/>
      <c r="J74" s="364"/>
      <c r="K74" s="364"/>
      <c r="L74" s="364"/>
      <c r="M74" s="364"/>
      <c r="N74" s="364"/>
      <c r="O74" s="364"/>
      <c r="P74" s="364"/>
      <c r="Q74" s="364"/>
      <c r="R74" s="364"/>
      <c r="S74" s="364"/>
      <c r="T74" s="364"/>
      <c r="U74" s="364"/>
      <c r="V74" s="365"/>
      <c r="W74" s="367"/>
      <c r="X74" s="367"/>
      <c r="Y74" s="367"/>
      <c r="Z74" s="370"/>
      <c r="AA74" s="327"/>
      <c r="AB74" s="399"/>
      <c r="AC74" s="399"/>
      <c r="AD74" s="519"/>
      <c r="AE74" s="137"/>
      <c r="AF74" s="137"/>
      <c r="AG74" s="485"/>
      <c r="AH74" s="485"/>
      <c r="AI74" s="485"/>
      <c r="AJ74" s="485"/>
      <c r="AK74" s="485"/>
      <c r="AL74" s="485"/>
      <c r="AM74" s="485"/>
      <c r="AN74" s="485"/>
      <c r="AO74" s="485"/>
      <c r="AP74" s="485"/>
      <c r="AQ74" s="485"/>
      <c r="AR74" s="485"/>
      <c r="AS74" s="485"/>
      <c r="AT74" s="486"/>
      <c r="AU74" s="486"/>
      <c r="AV74" s="486"/>
      <c r="AW74" s="485"/>
    </row>
    <row r="75" spans="1:49" ht="12.75">
      <c r="A75" s="338"/>
      <c r="B75" s="498"/>
      <c r="C75" s="498"/>
      <c r="D75" s="498"/>
      <c r="E75" s="498"/>
      <c r="F75" s="498"/>
      <c r="G75" s="498"/>
      <c r="H75" s="498"/>
      <c r="I75" s="498"/>
      <c r="J75" s="498"/>
      <c r="K75" s="498"/>
      <c r="L75" s="498"/>
      <c r="M75" s="498"/>
      <c r="N75" s="498"/>
      <c r="O75" s="498"/>
      <c r="P75" s="498"/>
      <c r="Q75" s="498"/>
      <c r="R75" s="498"/>
      <c r="S75" s="498"/>
      <c r="T75" s="498"/>
      <c r="U75" s="498"/>
      <c r="V75" s="327"/>
      <c r="W75" s="499"/>
      <c r="X75" s="499"/>
      <c r="Y75" s="499"/>
      <c r="Z75" s="500"/>
      <c r="AA75" s="327"/>
      <c r="AB75" s="399"/>
      <c r="AC75" s="399"/>
      <c r="AD75" s="519"/>
      <c r="AE75" s="137"/>
      <c r="AF75" s="137"/>
      <c r="AG75" s="485"/>
      <c r="AH75" s="485"/>
      <c r="AI75" s="485"/>
      <c r="AJ75" s="485"/>
      <c r="AK75" s="485"/>
      <c r="AL75" s="485"/>
      <c r="AM75" s="485"/>
      <c r="AN75" s="485"/>
      <c r="AO75" s="485"/>
      <c r="AP75" s="485"/>
      <c r="AQ75" s="485"/>
      <c r="AR75" s="485"/>
      <c r="AS75" s="485"/>
      <c r="AT75" s="486"/>
      <c r="AU75" s="486"/>
      <c r="AV75" s="486"/>
      <c r="AW75" s="485"/>
    </row>
    <row r="76" spans="1:49" ht="12.75">
      <c r="A76" s="338"/>
      <c r="B76" s="498"/>
      <c r="C76" s="498"/>
      <c r="D76" s="498"/>
      <c r="E76" s="498"/>
      <c r="F76" s="498"/>
      <c r="G76" s="498"/>
      <c r="H76" s="498"/>
      <c r="I76" s="498"/>
      <c r="J76" s="498"/>
      <c r="K76" s="498"/>
      <c r="L76" s="498"/>
      <c r="M76" s="498"/>
      <c r="N76" s="498"/>
      <c r="O76" s="498"/>
      <c r="P76" s="498"/>
      <c r="Q76" s="498"/>
      <c r="R76" s="498"/>
      <c r="S76" s="498"/>
      <c r="T76" s="498"/>
      <c r="U76" s="498"/>
      <c r="V76" s="327"/>
      <c r="W76" s="499"/>
      <c r="X76" s="499"/>
      <c r="Y76" s="499"/>
      <c r="Z76" s="500"/>
      <c r="AA76" s="327"/>
      <c r="AB76" s="399"/>
      <c r="AC76" s="399"/>
      <c r="AD76" s="519"/>
      <c r="AE76" s="137"/>
      <c r="AF76" s="137"/>
      <c r="AG76" s="485"/>
      <c r="AH76" s="485"/>
      <c r="AI76" s="485"/>
      <c r="AJ76" s="485"/>
      <c r="AK76" s="485"/>
      <c r="AL76" s="485"/>
      <c r="AM76" s="485"/>
      <c r="AN76" s="485"/>
      <c r="AO76" s="485"/>
      <c r="AP76" s="485"/>
      <c r="AQ76" s="485"/>
      <c r="AR76" s="485"/>
      <c r="AS76" s="485"/>
      <c r="AT76" s="486"/>
      <c r="AU76" s="486"/>
      <c r="AV76" s="486"/>
      <c r="AW76" s="485"/>
    </row>
    <row r="77" spans="1:49" ht="12.75">
      <c r="A77" s="338"/>
      <c r="B77" s="498"/>
      <c r="C77" s="498"/>
      <c r="D77" s="498"/>
      <c r="E77" s="498"/>
      <c r="F77" s="498"/>
      <c r="G77" s="498"/>
      <c r="H77" s="498"/>
      <c r="I77" s="498"/>
      <c r="J77" s="498"/>
      <c r="K77" s="498"/>
      <c r="L77" s="498"/>
      <c r="M77" s="498"/>
      <c r="N77" s="498"/>
      <c r="O77" s="498"/>
      <c r="P77" s="498"/>
      <c r="Q77" s="498"/>
      <c r="R77" s="498"/>
      <c r="S77" s="498"/>
      <c r="T77" s="498"/>
      <c r="U77" s="498"/>
      <c r="V77" s="327"/>
      <c r="W77" s="499"/>
      <c r="X77" s="499"/>
      <c r="Y77" s="499"/>
      <c r="Z77" s="500"/>
      <c r="AA77" s="327"/>
      <c r="AB77" s="399"/>
      <c r="AC77" s="399"/>
      <c r="AD77" s="519"/>
      <c r="AE77" s="137"/>
      <c r="AF77" s="137"/>
      <c r="AG77" s="485"/>
      <c r="AH77" s="485"/>
      <c r="AI77" s="485"/>
      <c r="AJ77" s="485"/>
      <c r="AK77" s="485"/>
      <c r="AL77" s="485"/>
      <c r="AM77" s="485"/>
      <c r="AN77" s="485"/>
      <c r="AO77" s="485"/>
      <c r="AP77" s="485"/>
      <c r="AQ77" s="485"/>
      <c r="AR77" s="485"/>
      <c r="AS77" s="485"/>
      <c r="AT77" s="486"/>
      <c r="AU77" s="486"/>
      <c r="AV77" s="486"/>
      <c r="AW77" s="485"/>
    </row>
    <row r="78" spans="1:49" ht="12.75">
      <c r="A78" s="338"/>
      <c r="B78" s="498"/>
      <c r="C78" s="498"/>
      <c r="D78" s="498"/>
      <c r="E78" s="498"/>
      <c r="F78" s="498"/>
      <c r="G78" s="498"/>
      <c r="H78" s="498"/>
      <c r="I78" s="498"/>
      <c r="J78" s="498"/>
      <c r="K78" s="498"/>
      <c r="L78" s="498"/>
      <c r="M78" s="498"/>
      <c r="N78" s="498"/>
      <c r="O78" s="498"/>
      <c r="P78" s="498"/>
      <c r="Q78" s="498"/>
      <c r="R78" s="498"/>
      <c r="S78" s="498"/>
      <c r="T78" s="498"/>
      <c r="U78" s="498"/>
      <c r="V78" s="327"/>
      <c r="W78" s="499"/>
      <c r="X78" s="499"/>
      <c r="Y78" s="499"/>
      <c r="Z78" s="500"/>
      <c r="AA78" s="327"/>
      <c r="AB78" s="399"/>
      <c r="AC78" s="399"/>
      <c r="AD78" s="519"/>
      <c r="AE78" s="137"/>
      <c r="AF78" s="137"/>
      <c r="AG78" s="485"/>
      <c r="AH78" s="485"/>
      <c r="AI78" s="485"/>
      <c r="AJ78" s="485"/>
      <c r="AK78" s="485"/>
      <c r="AL78" s="485"/>
      <c r="AM78" s="485"/>
      <c r="AN78" s="485"/>
      <c r="AO78" s="485"/>
      <c r="AP78" s="485"/>
      <c r="AQ78" s="485"/>
      <c r="AR78" s="485"/>
      <c r="AS78" s="485"/>
      <c r="AT78" s="486"/>
      <c r="AU78" s="486"/>
      <c r="AV78" s="486"/>
      <c r="AW78" s="485"/>
    </row>
    <row r="79" spans="1:49" ht="12.75">
      <c r="A79" s="338"/>
      <c r="B79" s="498"/>
      <c r="C79" s="498"/>
      <c r="D79" s="498"/>
      <c r="E79" s="498"/>
      <c r="F79" s="498"/>
      <c r="G79" s="498"/>
      <c r="H79" s="498"/>
      <c r="I79" s="498"/>
      <c r="J79" s="498"/>
      <c r="K79" s="498"/>
      <c r="L79" s="498"/>
      <c r="M79" s="498"/>
      <c r="N79" s="498"/>
      <c r="O79" s="498"/>
      <c r="P79" s="498"/>
      <c r="Q79" s="498"/>
      <c r="R79" s="498"/>
      <c r="S79" s="498"/>
      <c r="T79" s="498"/>
      <c r="U79" s="498"/>
      <c r="V79" s="327"/>
      <c r="W79" s="499"/>
      <c r="X79" s="499"/>
      <c r="Y79" s="499"/>
      <c r="Z79" s="500"/>
      <c r="AA79" s="327"/>
      <c r="AB79" s="399"/>
      <c r="AC79" s="399"/>
      <c r="AD79" s="519"/>
      <c r="AE79" s="137"/>
      <c r="AF79" s="137"/>
      <c r="AG79" s="485"/>
      <c r="AH79" s="485"/>
      <c r="AI79" s="485"/>
      <c r="AJ79" s="485"/>
      <c r="AK79" s="485"/>
      <c r="AL79" s="485"/>
      <c r="AM79" s="485"/>
      <c r="AN79" s="485"/>
      <c r="AO79" s="485"/>
      <c r="AP79" s="485"/>
      <c r="AQ79" s="485"/>
      <c r="AR79" s="485"/>
      <c r="AS79" s="485"/>
      <c r="AT79" s="486"/>
      <c r="AU79" s="486"/>
      <c r="AV79" s="486"/>
      <c r="AW79" s="485"/>
    </row>
    <row r="80" spans="1:49" ht="12.75">
      <c r="A80" s="338"/>
      <c r="B80" s="498"/>
      <c r="C80" s="498"/>
      <c r="D80" s="498"/>
      <c r="E80" s="498"/>
      <c r="F80" s="498"/>
      <c r="G80" s="498"/>
      <c r="H80" s="498"/>
      <c r="I80" s="498"/>
      <c r="J80" s="498"/>
      <c r="K80" s="498"/>
      <c r="L80" s="498"/>
      <c r="M80" s="498"/>
      <c r="N80" s="498"/>
      <c r="O80" s="498"/>
      <c r="P80" s="498"/>
      <c r="Q80" s="498"/>
      <c r="R80" s="498"/>
      <c r="S80" s="498"/>
      <c r="T80" s="498"/>
      <c r="U80" s="498"/>
      <c r="V80" s="327"/>
      <c r="W80" s="499"/>
      <c r="X80" s="499"/>
      <c r="Y80" s="499"/>
      <c r="Z80" s="500"/>
      <c r="AA80" s="327"/>
      <c r="AB80" s="399"/>
      <c r="AC80" s="399"/>
      <c r="AD80" s="519"/>
      <c r="AE80" s="137"/>
      <c r="AF80" s="137"/>
      <c r="AG80" s="485"/>
      <c r="AH80" s="485"/>
      <c r="AI80" s="485"/>
      <c r="AJ80" s="485"/>
      <c r="AK80" s="485"/>
      <c r="AL80" s="485"/>
      <c r="AM80" s="485"/>
      <c r="AN80" s="485"/>
      <c r="AO80" s="485"/>
      <c r="AP80" s="485"/>
      <c r="AQ80" s="485"/>
      <c r="AR80" s="485"/>
      <c r="AS80" s="485"/>
      <c r="AT80" s="486"/>
      <c r="AU80" s="486"/>
      <c r="AV80" s="486"/>
      <c r="AW80" s="485"/>
    </row>
    <row r="81" spans="1:49" ht="12.75">
      <c r="A81" s="338"/>
      <c r="B81" s="498"/>
      <c r="C81" s="498"/>
      <c r="D81" s="498"/>
      <c r="E81" s="498"/>
      <c r="F81" s="498"/>
      <c r="G81" s="498"/>
      <c r="H81" s="498"/>
      <c r="I81" s="498"/>
      <c r="J81" s="498"/>
      <c r="K81" s="498"/>
      <c r="L81" s="498"/>
      <c r="M81" s="498"/>
      <c r="N81" s="498"/>
      <c r="O81" s="498"/>
      <c r="P81" s="498"/>
      <c r="Q81" s="498"/>
      <c r="R81" s="498"/>
      <c r="S81" s="498"/>
      <c r="T81" s="498"/>
      <c r="U81" s="498"/>
      <c r="V81" s="327"/>
      <c r="W81" s="499"/>
      <c r="X81" s="499"/>
      <c r="Y81" s="499"/>
      <c r="Z81" s="500"/>
      <c r="AA81" s="327"/>
      <c r="AB81" s="399"/>
      <c r="AC81" s="399"/>
      <c r="AD81" s="519"/>
      <c r="AE81" s="137"/>
      <c r="AF81" s="137"/>
      <c r="AG81" s="485"/>
      <c r="AH81" s="485"/>
      <c r="AI81" s="485"/>
      <c r="AJ81" s="485"/>
      <c r="AK81" s="485"/>
      <c r="AL81" s="485"/>
      <c r="AM81" s="485"/>
      <c r="AN81" s="485"/>
      <c r="AO81" s="485"/>
      <c r="AP81" s="485"/>
      <c r="AQ81" s="485"/>
      <c r="AR81" s="485"/>
      <c r="AS81" s="485"/>
      <c r="AT81" s="486"/>
      <c r="AU81" s="486"/>
      <c r="AV81" s="486"/>
      <c r="AW81" s="485"/>
    </row>
    <row r="82" spans="1:49" ht="12.75">
      <c r="A82" s="338"/>
      <c r="B82" s="498"/>
      <c r="C82" s="498"/>
      <c r="D82" s="498"/>
      <c r="E82" s="498"/>
      <c r="F82" s="498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98"/>
      <c r="R82" s="498"/>
      <c r="S82" s="498"/>
      <c r="T82" s="498"/>
      <c r="U82" s="498"/>
      <c r="V82" s="327"/>
      <c r="W82" s="499"/>
      <c r="X82" s="499"/>
      <c r="Y82" s="499"/>
      <c r="Z82" s="500"/>
      <c r="AA82" s="327"/>
      <c r="AB82" s="399"/>
      <c r="AC82" s="399"/>
      <c r="AD82" s="519"/>
      <c r="AE82" s="137"/>
      <c r="AF82" s="137"/>
      <c r="AG82" s="485"/>
      <c r="AH82" s="485"/>
      <c r="AI82" s="485"/>
      <c r="AJ82" s="485"/>
      <c r="AK82" s="485"/>
      <c r="AL82" s="485"/>
      <c r="AM82" s="485"/>
      <c r="AN82" s="485"/>
      <c r="AO82" s="485"/>
      <c r="AP82" s="485"/>
      <c r="AQ82" s="485"/>
      <c r="AR82" s="485"/>
      <c r="AS82" s="485"/>
      <c r="AT82" s="486"/>
      <c r="AU82" s="486"/>
      <c r="AV82" s="486"/>
      <c r="AW82" s="485"/>
    </row>
    <row r="83" spans="1:49" ht="12.75">
      <c r="A83" s="338"/>
      <c r="B83" s="498"/>
      <c r="C83" s="498"/>
      <c r="D83" s="498"/>
      <c r="E83" s="498"/>
      <c r="F83" s="498"/>
      <c r="G83" s="498"/>
      <c r="H83" s="498"/>
      <c r="I83" s="498"/>
      <c r="J83" s="498"/>
      <c r="K83" s="498"/>
      <c r="L83" s="498"/>
      <c r="M83" s="498"/>
      <c r="N83" s="498"/>
      <c r="O83" s="498"/>
      <c r="P83" s="498"/>
      <c r="Q83" s="498"/>
      <c r="R83" s="498"/>
      <c r="S83" s="498"/>
      <c r="T83" s="498"/>
      <c r="U83" s="498"/>
      <c r="V83" s="327"/>
      <c r="W83" s="499"/>
      <c r="X83" s="499"/>
      <c r="Y83" s="499"/>
      <c r="Z83" s="500"/>
      <c r="AA83" s="327"/>
      <c r="AB83" s="399"/>
      <c r="AC83" s="399"/>
      <c r="AD83" s="519"/>
      <c r="AE83" s="137"/>
      <c r="AF83" s="137"/>
      <c r="AG83" s="485"/>
      <c r="AH83" s="485"/>
      <c r="AI83" s="485"/>
      <c r="AJ83" s="485"/>
      <c r="AK83" s="485"/>
      <c r="AL83" s="485"/>
      <c r="AM83" s="485"/>
      <c r="AN83" s="485"/>
      <c r="AO83" s="485"/>
      <c r="AP83" s="485"/>
      <c r="AQ83" s="485"/>
      <c r="AR83" s="485"/>
      <c r="AS83" s="485"/>
      <c r="AT83" s="486"/>
      <c r="AU83" s="486"/>
      <c r="AV83" s="486"/>
      <c r="AW83" s="485"/>
    </row>
    <row r="84" spans="1:49" ht="12.75">
      <c r="A84" s="338"/>
      <c r="B84" s="498"/>
      <c r="C84" s="498"/>
      <c r="D84" s="498"/>
      <c r="E84" s="498"/>
      <c r="F84" s="498"/>
      <c r="G84" s="498"/>
      <c r="H84" s="498"/>
      <c r="I84" s="498"/>
      <c r="J84" s="498"/>
      <c r="K84" s="498"/>
      <c r="L84" s="498"/>
      <c r="M84" s="498"/>
      <c r="N84" s="498"/>
      <c r="O84" s="498"/>
      <c r="P84" s="498"/>
      <c r="Q84" s="498"/>
      <c r="R84" s="498"/>
      <c r="S84" s="498"/>
      <c r="T84" s="498"/>
      <c r="U84" s="498"/>
      <c r="V84" s="327"/>
      <c r="W84" s="499"/>
      <c r="X84" s="499"/>
      <c r="Y84" s="499"/>
      <c r="Z84" s="500"/>
      <c r="AA84" s="327"/>
      <c r="AB84" s="399"/>
      <c r="AC84" s="399"/>
      <c r="AD84" s="519"/>
      <c r="AE84" s="137"/>
      <c r="AF84" s="137"/>
      <c r="AG84" s="485"/>
      <c r="AH84" s="485"/>
      <c r="AI84" s="485"/>
      <c r="AJ84" s="485"/>
      <c r="AK84" s="485"/>
      <c r="AL84" s="485"/>
      <c r="AM84" s="485"/>
      <c r="AN84" s="485"/>
      <c r="AO84" s="485"/>
      <c r="AP84" s="485"/>
      <c r="AQ84" s="485"/>
      <c r="AR84" s="485"/>
      <c r="AS84" s="485"/>
      <c r="AT84" s="486"/>
      <c r="AU84" s="486"/>
      <c r="AV84" s="486"/>
      <c r="AW84" s="485"/>
    </row>
    <row r="85" spans="1:49" ht="12.75">
      <c r="A85" s="338"/>
      <c r="B85" s="498"/>
      <c r="C85" s="498"/>
      <c r="D85" s="498"/>
      <c r="E85" s="498"/>
      <c r="F85" s="498"/>
      <c r="G85" s="498"/>
      <c r="H85" s="498"/>
      <c r="I85" s="498"/>
      <c r="J85" s="498"/>
      <c r="K85" s="498"/>
      <c r="L85" s="498"/>
      <c r="M85" s="498"/>
      <c r="N85" s="498"/>
      <c r="O85" s="498"/>
      <c r="P85" s="498"/>
      <c r="Q85" s="498"/>
      <c r="R85" s="498"/>
      <c r="S85" s="498"/>
      <c r="T85" s="498"/>
      <c r="U85" s="498"/>
      <c r="V85" s="327"/>
      <c r="W85" s="499"/>
      <c r="X85" s="499"/>
      <c r="Y85" s="499"/>
      <c r="Z85" s="500"/>
      <c r="AA85" s="327"/>
      <c r="AB85" s="399"/>
      <c r="AC85" s="399"/>
      <c r="AD85" s="519"/>
      <c r="AE85" s="137"/>
      <c r="AF85" s="137"/>
      <c r="AG85" s="485"/>
      <c r="AH85" s="485"/>
      <c r="AI85" s="485"/>
      <c r="AJ85" s="485"/>
      <c r="AK85" s="485"/>
      <c r="AL85" s="485"/>
      <c r="AM85" s="485"/>
      <c r="AN85" s="485"/>
      <c r="AO85" s="485"/>
      <c r="AP85" s="485"/>
      <c r="AQ85" s="485"/>
      <c r="AR85" s="485"/>
      <c r="AS85" s="485"/>
      <c r="AT85" s="486"/>
      <c r="AU85" s="486"/>
      <c r="AV85" s="486"/>
      <c r="AW85" s="485"/>
    </row>
    <row r="86" spans="1:49" ht="12.75">
      <c r="A86" s="338"/>
      <c r="B86" s="498"/>
      <c r="C86" s="498"/>
      <c r="D86" s="498"/>
      <c r="E86" s="498"/>
      <c r="F86" s="498"/>
      <c r="G86" s="498"/>
      <c r="H86" s="498"/>
      <c r="I86" s="498"/>
      <c r="J86" s="498"/>
      <c r="K86" s="498"/>
      <c r="L86" s="498"/>
      <c r="M86" s="498"/>
      <c r="N86" s="498"/>
      <c r="O86" s="498"/>
      <c r="P86" s="498"/>
      <c r="Q86" s="498"/>
      <c r="R86" s="498"/>
      <c r="S86" s="498"/>
      <c r="T86" s="498"/>
      <c r="U86" s="498"/>
      <c r="V86" s="327"/>
      <c r="W86" s="499"/>
      <c r="X86" s="499"/>
      <c r="Y86" s="499"/>
      <c r="Z86" s="500"/>
      <c r="AA86" s="327"/>
      <c r="AB86" s="399"/>
      <c r="AC86" s="399"/>
      <c r="AD86" s="519"/>
      <c r="AE86" s="137"/>
      <c r="AF86" s="137"/>
      <c r="AG86" s="485"/>
      <c r="AH86" s="485"/>
      <c r="AI86" s="485"/>
      <c r="AJ86" s="485"/>
      <c r="AK86" s="485"/>
      <c r="AL86" s="485"/>
      <c r="AM86" s="485"/>
      <c r="AN86" s="485"/>
      <c r="AO86" s="485"/>
      <c r="AP86" s="485"/>
      <c r="AQ86" s="485"/>
      <c r="AR86" s="485"/>
      <c r="AS86" s="485"/>
      <c r="AT86" s="486"/>
      <c r="AU86" s="486"/>
      <c r="AV86" s="486"/>
      <c r="AW86" s="485"/>
    </row>
    <row r="87" spans="1:49" ht="12.75">
      <c r="A87" s="338"/>
      <c r="B87" s="498"/>
      <c r="C87" s="498"/>
      <c r="D87" s="498"/>
      <c r="E87" s="498"/>
      <c r="F87" s="498"/>
      <c r="G87" s="498"/>
      <c r="H87" s="498"/>
      <c r="I87" s="498"/>
      <c r="J87" s="498"/>
      <c r="K87" s="498"/>
      <c r="L87" s="498"/>
      <c r="M87" s="498"/>
      <c r="N87" s="498"/>
      <c r="O87" s="498"/>
      <c r="P87" s="498"/>
      <c r="Q87" s="498"/>
      <c r="R87" s="498"/>
      <c r="S87" s="498"/>
      <c r="T87" s="498"/>
      <c r="U87" s="498"/>
      <c r="V87" s="327"/>
      <c r="W87" s="499"/>
      <c r="X87" s="499"/>
      <c r="Y87" s="499"/>
      <c r="Z87" s="500"/>
      <c r="AA87" s="327"/>
      <c r="AB87" s="399"/>
      <c r="AC87" s="399"/>
      <c r="AD87" s="519"/>
      <c r="AE87" s="137"/>
      <c r="AF87" s="137"/>
      <c r="AG87" s="485"/>
      <c r="AH87" s="485"/>
      <c r="AI87" s="485"/>
      <c r="AJ87" s="485"/>
      <c r="AK87" s="485"/>
      <c r="AL87" s="485"/>
      <c r="AM87" s="485"/>
      <c r="AN87" s="485"/>
      <c r="AO87" s="485"/>
      <c r="AP87" s="485"/>
      <c r="AQ87" s="485"/>
      <c r="AR87" s="485"/>
      <c r="AS87" s="485"/>
      <c r="AT87" s="486"/>
      <c r="AU87" s="486"/>
      <c r="AV87" s="486"/>
      <c r="AW87" s="485"/>
    </row>
    <row r="88" spans="1:49" ht="12.75">
      <c r="A88" s="338"/>
      <c r="B88" s="498"/>
      <c r="C88" s="498"/>
      <c r="D88" s="498"/>
      <c r="E88" s="498"/>
      <c r="F88" s="498"/>
      <c r="G88" s="498"/>
      <c r="H88" s="498"/>
      <c r="I88" s="498"/>
      <c r="J88" s="498"/>
      <c r="K88" s="498"/>
      <c r="L88" s="498"/>
      <c r="M88" s="498"/>
      <c r="N88" s="498"/>
      <c r="O88" s="498"/>
      <c r="P88" s="498"/>
      <c r="Q88" s="498"/>
      <c r="R88" s="498"/>
      <c r="S88" s="498"/>
      <c r="T88" s="498"/>
      <c r="U88" s="498"/>
      <c r="V88" s="327"/>
      <c r="W88" s="499"/>
      <c r="X88" s="499"/>
      <c r="Y88" s="499"/>
      <c r="Z88" s="500"/>
      <c r="AA88" s="327"/>
      <c r="AB88" s="399"/>
      <c r="AC88" s="399"/>
      <c r="AD88" s="519"/>
      <c r="AE88" s="137"/>
      <c r="AF88" s="137"/>
      <c r="AG88" s="485"/>
      <c r="AH88" s="485"/>
      <c r="AI88" s="485"/>
      <c r="AJ88" s="485"/>
      <c r="AK88" s="485"/>
      <c r="AL88" s="485"/>
      <c r="AM88" s="485"/>
      <c r="AN88" s="485"/>
      <c r="AO88" s="485"/>
      <c r="AP88" s="485"/>
      <c r="AQ88" s="485"/>
      <c r="AR88" s="485"/>
      <c r="AS88" s="485"/>
      <c r="AT88" s="486"/>
      <c r="AU88" s="486"/>
      <c r="AV88" s="486"/>
      <c r="AW88" s="485"/>
    </row>
    <row r="89" spans="1:49" ht="12.75">
      <c r="A89" s="338"/>
      <c r="B89" s="498"/>
      <c r="C89" s="498"/>
      <c r="D89" s="498"/>
      <c r="E89" s="498"/>
      <c r="F89" s="498"/>
      <c r="G89" s="498"/>
      <c r="H89" s="498"/>
      <c r="I89" s="498"/>
      <c r="J89" s="498"/>
      <c r="K89" s="498"/>
      <c r="L89" s="498"/>
      <c r="M89" s="498"/>
      <c r="N89" s="498"/>
      <c r="O89" s="498"/>
      <c r="P89" s="498"/>
      <c r="Q89" s="498"/>
      <c r="R89" s="498"/>
      <c r="S89" s="498"/>
      <c r="T89" s="498"/>
      <c r="U89" s="498"/>
      <c r="V89" s="327"/>
      <c r="W89" s="499"/>
      <c r="X89" s="499"/>
      <c r="Y89" s="499"/>
      <c r="Z89" s="500"/>
      <c r="AA89" s="327"/>
      <c r="AB89" s="399"/>
      <c r="AC89" s="399"/>
      <c r="AD89" s="519"/>
      <c r="AE89" s="137"/>
      <c r="AF89" s="137"/>
      <c r="AG89" s="485"/>
      <c r="AH89" s="485"/>
      <c r="AI89" s="485"/>
      <c r="AJ89" s="485"/>
      <c r="AK89" s="485"/>
      <c r="AL89" s="485"/>
      <c r="AM89" s="485"/>
      <c r="AN89" s="485"/>
      <c r="AO89" s="485"/>
      <c r="AP89" s="485"/>
      <c r="AQ89" s="485"/>
      <c r="AR89" s="485"/>
      <c r="AS89" s="485"/>
      <c r="AT89" s="486"/>
      <c r="AU89" s="486"/>
      <c r="AV89" s="486"/>
      <c r="AW89" s="485"/>
    </row>
    <row r="90" spans="1:49" ht="12.75">
      <c r="A90" s="338"/>
      <c r="B90" s="498"/>
      <c r="C90" s="498"/>
      <c r="D90" s="498"/>
      <c r="E90" s="498"/>
      <c r="F90" s="498"/>
      <c r="G90" s="498"/>
      <c r="H90" s="498"/>
      <c r="I90" s="498"/>
      <c r="J90" s="498"/>
      <c r="K90" s="498"/>
      <c r="L90" s="498"/>
      <c r="M90" s="498"/>
      <c r="N90" s="498"/>
      <c r="O90" s="498"/>
      <c r="P90" s="498"/>
      <c r="Q90" s="498"/>
      <c r="R90" s="498"/>
      <c r="S90" s="498"/>
      <c r="T90" s="498"/>
      <c r="U90" s="498"/>
      <c r="V90" s="327"/>
      <c r="W90" s="499"/>
      <c r="X90" s="499"/>
      <c r="Y90" s="499"/>
      <c r="Z90" s="500"/>
      <c r="AA90" s="327"/>
      <c r="AB90" s="399"/>
      <c r="AC90" s="399"/>
      <c r="AD90" s="519"/>
      <c r="AE90" s="137"/>
      <c r="AF90" s="137"/>
      <c r="AG90" s="485"/>
      <c r="AH90" s="485"/>
      <c r="AI90" s="485"/>
      <c r="AJ90" s="485"/>
      <c r="AK90" s="485"/>
      <c r="AL90" s="485"/>
      <c r="AM90" s="485"/>
      <c r="AN90" s="485"/>
      <c r="AO90" s="485"/>
      <c r="AP90" s="485"/>
      <c r="AQ90" s="485"/>
      <c r="AR90" s="485"/>
      <c r="AS90" s="485"/>
      <c r="AT90" s="486"/>
      <c r="AU90" s="486"/>
      <c r="AV90" s="486"/>
      <c r="AW90" s="485"/>
    </row>
    <row r="91" spans="1:49" ht="12.75">
      <c r="A91" s="338"/>
      <c r="B91" s="498"/>
      <c r="C91" s="498"/>
      <c r="D91" s="498"/>
      <c r="E91" s="498"/>
      <c r="F91" s="498"/>
      <c r="G91" s="498"/>
      <c r="H91" s="498"/>
      <c r="I91" s="498"/>
      <c r="J91" s="498"/>
      <c r="K91" s="498"/>
      <c r="L91" s="498"/>
      <c r="M91" s="498"/>
      <c r="N91" s="498"/>
      <c r="O91" s="498"/>
      <c r="P91" s="498"/>
      <c r="Q91" s="498"/>
      <c r="R91" s="498"/>
      <c r="S91" s="498"/>
      <c r="T91" s="498"/>
      <c r="U91" s="498"/>
      <c r="V91" s="327"/>
      <c r="W91" s="499"/>
      <c r="X91" s="499"/>
      <c r="Y91" s="499"/>
      <c r="Z91" s="500"/>
      <c r="AA91" s="327"/>
      <c r="AB91" s="399"/>
      <c r="AC91" s="399"/>
      <c r="AD91" s="519"/>
      <c r="AE91" s="137"/>
      <c r="AF91" s="137"/>
      <c r="AG91" s="485"/>
      <c r="AH91" s="485"/>
      <c r="AI91" s="485"/>
      <c r="AJ91" s="485"/>
      <c r="AK91" s="485"/>
      <c r="AL91" s="485"/>
      <c r="AM91" s="485"/>
      <c r="AN91" s="485"/>
      <c r="AO91" s="485"/>
      <c r="AP91" s="485"/>
      <c r="AQ91" s="485"/>
      <c r="AR91" s="485"/>
      <c r="AS91" s="485"/>
      <c r="AT91" s="486"/>
      <c r="AU91" s="486"/>
      <c r="AV91" s="486"/>
      <c r="AW91" s="485"/>
    </row>
    <row r="92" spans="1:49" ht="12.75">
      <c r="A92" s="338"/>
      <c r="B92" s="498"/>
      <c r="C92" s="498"/>
      <c r="D92" s="498"/>
      <c r="E92" s="498"/>
      <c r="F92" s="498"/>
      <c r="G92" s="498"/>
      <c r="H92" s="498"/>
      <c r="I92" s="498"/>
      <c r="J92" s="498"/>
      <c r="K92" s="498"/>
      <c r="L92" s="498"/>
      <c r="M92" s="498"/>
      <c r="N92" s="498"/>
      <c r="O92" s="498"/>
      <c r="P92" s="498"/>
      <c r="Q92" s="498"/>
      <c r="R92" s="498"/>
      <c r="S92" s="498"/>
      <c r="T92" s="498"/>
      <c r="U92" s="498"/>
      <c r="V92" s="327"/>
      <c r="W92" s="499"/>
      <c r="X92" s="499"/>
      <c r="Y92" s="499"/>
      <c r="Z92" s="500"/>
      <c r="AA92" s="327"/>
      <c r="AB92" s="399"/>
      <c r="AC92" s="399"/>
      <c r="AD92" s="519"/>
      <c r="AE92" s="137"/>
      <c r="AF92" s="137"/>
      <c r="AG92" s="485"/>
      <c r="AH92" s="485"/>
      <c r="AI92" s="485"/>
      <c r="AJ92" s="485"/>
      <c r="AK92" s="485"/>
      <c r="AL92" s="485"/>
      <c r="AM92" s="485"/>
      <c r="AN92" s="485"/>
      <c r="AO92" s="485"/>
      <c r="AP92" s="485"/>
      <c r="AQ92" s="485"/>
      <c r="AR92" s="485"/>
      <c r="AS92" s="485"/>
      <c r="AT92" s="486"/>
      <c r="AU92" s="486"/>
      <c r="AV92" s="486"/>
      <c r="AW92" s="485"/>
    </row>
    <row r="93" spans="1:49" ht="12.75">
      <c r="A93" s="338"/>
      <c r="B93" s="498"/>
      <c r="C93" s="498"/>
      <c r="D93" s="498"/>
      <c r="E93" s="498"/>
      <c r="F93" s="498"/>
      <c r="G93" s="498"/>
      <c r="H93" s="498"/>
      <c r="I93" s="498"/>
      <c r="J93" s="498"/>
      <c r="K93" s="498"/>
      <c r="L93" s="498"/>
      <c r="M93" s="498"/>
      <c r="N93" s="498"/>
      <c r="O93" s="498"/>
      <c r="P93" s="498"/>
      <c r="Q93" s="498"/>
      <c r="R93" s="498"/>
      <c r="S93" s="498"/>
      <c r="T93" s="498"/>
      <c r="U93" s="498"/>
      <c r="V93" s="327"/>
      <c r="W93" s="499"/>
      <c r="X93" s="499"/>
      <c r="Y93" s="499"/>
      <c r="Z93" s="500"/>
      <c r="AA93" s="327"/>
      <c r="AB93" s="399"/>
      <c r="AC93" s="399"/>
      <c r="AD93" s="519"/>
      <c r="AE93" s="137"/>
      <c r="AF93" s="137"/>
      <c r="AG93" s="485"/>
      <c r="AH93" s="485"/>
      <c r="AI93" s="485"/>
      <c r="AJ93" s="485"/>
      <c r="AK93" s="485"/>
      <c r="AL93" s="485"/>
      <c r="AM93" s="485"/>
      <c r="AN93" s="485"/>
      <c r="AO93" s="485"/>
      <c r="AP93" s="485"/>
      <c r="AQ93" s="485"/>
      <c r="AR93" s="485"/>
      <c r="AS93" s="485"/>
      <c r="AT93" s="486"/>
      <c r="AU93" s="486"/>
      <c r="AV93" s="486"/>
      <c r="AW93" s="485"/>
    </row>
    <row r="94" spans="1:49" ht="12.75">
      <c r="A94" s="338"/>
      <c r="B94" s="498"/>
      <c r="C94" s="498"/>
      <c r="D94" s="498"/>
      <c r="E94" s="498"/>
      <c r="F94" s="498"/>
      <c r="G94" s="498"/>
      <c r="H94" s="498"/>
      <c r="I94" s="498"/>
      <c r="J94" s="498"/>
      <c r="K94" s="498"/>
      <c r="L94" s="498"/>
      <c r="M94" s="498"/>
      <c r="N94" s="498"/>
      <c r="O94" s="498"/>
      <c r="P94" s="498"/>
      <c r="Q94" s="498"/>
      <c r="R94" s="498"/>
      <c r="S94" s="498"/>
      <c r="T94" s="498"/>
      <c r="U94" s="498"/>
      <c r="V94" s="327"/>
      <c r="W94" s="499"/>
      <c r="X94" s="499"/>
      <c r="Y94" s="499"/>
      <c r="Z94" s="500"/>
      <c r="AA94" s="327"/>
      <c r="AB94" s="399"/>
      <c r="AC94" s="399"/>
      <c r="AD94" s="519"/>
      <c r="AE94" s="137"/>
      <c r="AF94" s="137"/>
      <c r="AG94" s="485"/>
      <c r="AH94" s="485"/>
      <c r="AI94" s="485"/>
      <c r="AJ94" s="485"/>
      <c r="AK94" s="485"/>
      <c r="AL94" s="485"/>
      <c r="AM94" s="485"/>
      <c r="AN94" s="485"/>
      <c r="AO94" s="485"/>
      <c r="AP94" s="485"/>
      <c r="AQ94" s="485"/>
      <c r="AR94" s="485"/>
      <c r="AS94" s="485"/>
      <c r="AT94" s="486"/>
      <c r="AU94" s="486"/>
      <c r="AV94" s="486"/>
      <c r="AW94" s="485"/>
    </row>
    <row r="95" spans="1:49" ht="12.75">
      <c r="A95" s="338"/>
      <c r="B95" s="498"/>
      <c r="C95" s="498"/>
      <c r="D95" s="498"/>
      <c r="E95" s="498"/>
      <c r="F95" s="498"/>
      <c r="G95" s="498"/>
      <c r="H95" s="498"/>
      <c r="I95" s="498"/>
      <c r="J95" s="498"/>
      <c r="K95" s="498"/>
      <c r="L95" s="498"/>
      <c r="M95" s="498"/>
      <c r="N95" s="498"/>
      <c r="O95" s="498"/>
      <c r="P95" s="498"/>
      <c r="Q95" s="498"/>
      <c r="R95" s="498"/>
      <c r="S95" s="498"/>
      <c r="T95" s="498"/>
      <c r="U95" s="498"/>
      <c r="V95" s="327"/>
      <c r="W95" s="499"/>
      <c r="X95" s="499"/>
      <c r="Y95" s="499"/>
      <c r="Z95" s="500"/>
      <c r="AA95" s="327"/>
      <c r="AB95" s="399"/>
      <c r="AC95" s="399"/>
      <c r="AD95" s="519"/>
      <c r="AE95" s="137"/>
      <c r="AF95" s="137"/>
      <c r="AG95" s="485"/>
      <c r="AH95" s="485"/>
      <c r="AI95" s="485"/>
      <c r="AJ95" s="485"/>
      <c r="AK95" s="485"/>
      <c r="AL95" s="485"/>
      <c r="AM95" s="485"/>
      <c r="AN95" s="485"/>
      <c r="AO95" s="485"/>
      <c r="AP95" s="485"/>
      <c r="AQ95" s="485"/>
      <c r="AR95" s="485"/>
      <c r="AS95" s="485"/>
      <c r="AT95" s="486"/>
      <c r="AU95" s="486"/>
      <c r="AV95" s="486"/>
      <c r="AW95" s="485"/>
    </row>
    <row r="96" spans="1:49" ht="12.75">
      <c r="A96" s="338"/>
      <c r="B96" s="498"/>
      <c r="C96" s="498"/>
      <c r="D96" s="498"/>
      <c r="E96" s="498"/>
      <c r="F96" s="498"/>
      <c r="G96" s="498"/>
      <c r="H96" s="498"/>
      <c r="I96" s="498"/>
      <c r="J96" s="498"/>
      <c r="K96" s="498"/>
      <c r="L96" s="498"/>
      <c r="M96" s="498"/>
      <c r="N96" s="498"/>
      <c r="O96" s="498"/>
      <c r="P96" s="498"/>
      <c r="Q96" s="498"/>
      <c r="R96" s="498"/>
      <c r="S96" s="498"/>
      <c r="T96" s="498"/>
      <c r="U96" s="498"/>
      <c r="V96" s="327"/>
      <c r="W96" s="499"/>
      <c r="X96" s="499"/>
      <c r="Y96" s="499"/>
      <c r="Z96" s="500"/>
      <c r="AA96" s="327"/>
      <c r="AB96" s="399"/>
      <c r="AC96" s="399"/>
      <c r="AD96" s="519"/>
      <c r="AE96" s="137"/>
      <c r="AF96" s="137"/>
      <c r="AG96" s="485"/>
      <c r="AH96" s="485"/>
      <c r="AI96" s="485"/>
      <c r="AJ96" s="485"/>
      <c r="AK96" s="485"/>
      <c r="AL96" s="485"/>
      <c r="AM96" s="485"/>
      <c r="AN96" s="485"/>
      <c r="AO96" s="485"/>
      <c r="AP96" s="485"/>
      <c r="AQ96" s="485"/>
      <c r="AR96" s="485"/>
      <c r="AS96" s="485"/>
      <c r="AT96" s="486"/>
      <c r="AU96" s="486"/>
      <c r="AV96" s="486"/>
      <c r="AW96" s="485"/>
    </row>
    <row r="97" spans="1:49" ht="12.75">
      <c r="A97" s="338"/>
      <c r="B97" s="498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  <c r="R97" s="498"/>
      <c r="S97" s="498"/>
      <c r="T97" s="498"/>
      <c r="U97" s="498"/>
      <c r="V97" s="327"/>
      <c r="W97" s="499"/>
      <c r="X97" s="499"/>
      <c r="Y97" s="499"/>
      <c r="Z97" s="500"/>
      <c r="AA97" s="327"/>
      <c r="AB97" s="399"/>
      <c r="AC97" s="399"/>
      <c r="AD97" s="519"/>
      <c r="AE97" s="137"/>
      <c r="AF97" s="137"/>
      <c r="AG97" s="485"/>
      <c r="AH97" s="485"/>
      <c r="AI97" s="485"/>
      <c r="AJ97" s="485"/>
      <c r="AK97" s="485"/>
      <c r="AL97" s="485"/>
      <c r="AM97" s="485"/>
      <c r="AN97" s="485"/>
      <c r="AO97" s="485"/>
      <c r="AP97" s="485"/>
      <c r="AQ97" s="485"/>
      <c r="AR97" s="485"/>
      <c r="AS97" s="485"/>
      <c r="AT97" s="486"/>
      <c r="AU97" s="486"/>
      <c r="AV97" s="486"/>
      <c r="AW97" s="485"/>
    </row>
    <row r="98" spans="1:49" ht="12.75">
      <c r="A98" s="338"/>
      <c r="B98" s="498"/>
      <c r="C98" s="498"/>
      <c r="D98" s="498"/>
      <c r="E98" s="498"/>
      <c r="F98" s="498"/>
      <c r="G98" s="498"/>
      <c r="H98" s="498"/>
      <c r="I98" s="498"/>
      <c r="J98" s="498"/>
      <c r="K98" s="498"/>
      <c r="L98" s="498"/>
      <c r="M98" s="498"/>
      <c r="N98" s="498"/>
      <c r="O98" s="498"/>
      <c r="P98" s="498"/>
      <c r="Q98" s="498"/>
      <c r="R98" s="498"/>
      <c r="S98" s="498"/>
      <c r="T98" s="498"/>
      <c r="U98" s="498"/>
      <c r="V98" s="327"/>
      <c r="W98" s="499"/>
      <c r="X98" s="499"/>
      <c r="Y98" s="499"/>
      <c r="Z98" s="500"/>
      <c r="AA98" s="327"/>
      <c r="AB98" s="399"/>
      <c r="AC98" s="399"/>
      <c r="AD98" s="519"/>
      <c r="AE98" s="137"/>
      <c r="AF98" s="137"/>
      <c r="AG98" s="485"/>
      <c r="AH98" s="485"/>
      <c r="AI98" s="485"/>
      <c r="AJ98" s="485"/>
      <c r="AK98" s="485"/>
      <c r="AL98" s="485"/>
      <c r="AM98" s="485"/>
      <c r="AN98" s="485"/>
      <c r="AO98" s="485"/>
      <c r="AP98" s="485"/>
      <c r="AQ98" s="485"/>
      <c r="AR98" s="485"/>
      <c r="AS98" s="485"/>
      <c r="AT98" s="486"/>
      <c r="AU98" s="486"/>
      <c r="AV98" s="486"/>
      <c r="AW98" s="485"/>
    </row>
    <row r="99" spans="1:49" ht="12.75">
      <c r="A99" s="338"/>
      <c r="B99" s="498"/>
      <c r="C99" s="498"/>
      <c r="D99" s="498"/>
      <c r="E99" s="498"/>
      <c r="F99" s="498"/>
      <c r="G99" s="498"/>
      <c r="H99" s="498"/>
      <c r="I99" s="498"/>
      <c r="J99" s="498"/>
      <c r="K99" s="498"/>
      <c r="L99" s="498"/>
      <c r="M99" s="498"/>
      <c r="N99" s="498"/>
      <c r="O99" s="498"/>
      <c r="P99" s="498"/>
      <c r="Q99" s="498"/>
      <c r="R99" s="498"/>
      <c r="S99" s="498"/>
      <c r="T99" s="498"/>
      <c r="U99" s="498"/>
      <c r="V99" s="327"/>
      <c r="W99" s="499"/>
      <c r="X99" s="499"/>
      <c r="Y99" s="499"/>
      <c r="Z99" s="500"/>
      <c r="AA99" s="327"/>
      <c r="AB99" s="399"/>
      <c r="AC99" s="399"/>
      <c r="AD99" s="519"/>
      <c r="AE99" s="137"/>
      <c r="AF99" s="137"/>
      <c r="AG99" s="485"/>
      <c r="AH99" s="485"/>
      <c r="AI99" s="485"/>
      <c r="AJ99" s="485"/>
      <c r="AK99" s="485"/>
      <c r="AL99" s="485"/>
      <c r="AM99" s="485"/>
      <c r="AN99" s="485"/>
      <c r="AO99" s="485"/>
      <c r="AP99" s="485"/>
      <c r="AQ99" s="485"/>
      <c r="AR99" s="485"/>
      <c r="AS99" s="485"/>
      <c r="AT99" s="486"/>
      <c r="AU99" s="486"/>
      <c r="AV99" s="486"/>
      <c r="AW99" s="485"/>
    </row>
    <row r="100" spans="1:49" ht="12.75">
      <c r="A100" s="338"/>
      <c r="B100" s="498"/>
      <c r="C100" s="498"/>
      <c r="D100" s="498"/>
      <c r="E100" s="498"/>
      <c r="F100" s="498"/>
      <c r="G100" s="498"/>
      <c r="H100" s="498"/>
      <c r="I100" s="498"/>
      <c r="J100" s="498"/>
      <c r="K100" s="498"/>
      <c r="L100" s="498"/>
      <c r="M100" s="498"/>
      <c r="N100" s="498"/>
      <c r="O100" s="498"/>
      <c r="P100" s="498"/>
      <c r="Q100" s="498"/>
      <c r="R100" s="498"/>
      <c r="S100" s="498"/>
      <c r="T100" s="498"/>
      <c r="U100" s="498"/>
      <c r="V100" s="327"/>
      <c r="W100" s="499"/>
      <c r="X100" s="499"/>
      <c r="Y100" s="499"/>
      <c r="Z100" s="500"/>
      <c r="AA100" s="327"/>
      <c r="AB100" s="399"/>
      <c r="AC100" s="399"/>
      <c r="AD100" s="519"/>
      <c r="AE100" s="137"/>
      <c r="AF100" s="137"/>
      <c r="AG100" s="485"/>
      <c r="AH100" s="485"/>
      <c r="AI100" s="485"/>
      <c r="AJ100" s="485"/>
      <c r="AK100" s="485"/>
      <c r="AL100" s="485"/>
      <c r="AM100" s="485"/>
      <c r="AN100" s="485"/>
      <c r="AO100" s="485"/>
      <c r="AP100" s="485"/>
      <c r="AQ100" s="485"/>
      <c r="AR100" s="485"/>
      <c r="AS100" s="485"/>
      <c r="AT100" s="486"/>
      <c r="AU100" s="486"/>
      <c r="AV100" s="486"/>
      <c r="AW100" s="485"/>
    </row>
    <row r="101" spans="1:49" ht="12.75">
      <c r="A101" s="338"/>
      <c r="B101" s="498"/>
      <c r="C101" s="498"/>
      <c r="D101" s="498"/>
      <c r="E101" s="498"/>
      <c r="F101" s="498"/>
      <c r="G101" s="498"/>
      <c r="H101" s="498"/>
      <c r="I101" s="498"/>
      <c r="J101" s="498"/>
      <c r="K101" s="498"/>
      <c r="L101" s="498"/>
      <c r="M101" s="498"/>
      <c r="N101" s="498"/>
      <c r="O101" s="498"/>
      <c r="P101" s="498"/>
      <c r="Q101" s="498"/>
      <c r="R101" s="498"/>
      <c r="S101" s="498"/>
      <c r="T101" s="498"/>
      <c r="U101" s="498"/>
      <c r="V101" s="327"/>
      <c r="W101" s="499"/>
      <c r="X101" s="499"/>
      <c r="Y101" s="499"/>
      <c r="Z101" s="500"/>
      <c r="AA101" s="327"/>
      <c r="AB101" s="399"/>
      <c r="AC101" s="399"/>
      <c r="AD101" s="519"/>
      <c r="AE101" s="137"/>
      <c r="AF101" s="137"/>
      <c r="AG101" s="485"/>
      <c r="AH101" s="485"/>
      <c r="AI101" s="485"/>
      <c r="AJ101" s="485"/>
      <c r="AK101" s="485"/>
      <c r="AL101" s="485"/>
      <c r="AM101" s="485"/>
      <c r="AN101" s="485"/>
      <c r="AO101" s="485"/>
      <c r="AP101" s="485"/>
      <c r="AQ101" s="485"/>
      <c r="AR101" s="485"/>
      <c r="AS101" s="485"/>
      <c r="AT101" s="486"/>
      <c r="AU101" s="486"/>
      <c r="AV101" s="486"/>
      <c r="AW101" s="485"/>
    </row>
    <row r="102" spans="1:49" ht="12.75">
      <c r="A102" s="338"/>
      <c r="B102" s="498"/>
      <c r="C102" s="498"/>
      <c r="D102" s="498"/>
      <c r="E102" s="498"/>
      <c r="F102" s="498"/>
      <c r="G102" s="498"/>
      <c r="H102" s="498"/>
      <c r="I102" s="498"/>
      <c r="J102" s="498"/>
      <c r="K102" s="498"/>
      <c r="L102" s="498"/>
      <c r="M102" s="498"/>
      <c r="N102" s="498"/>
      <c r="O102" s="498"/>
      <c r="P102" s="498"/>
      <c r="Q102" s="498"/>
      <c r="R102" s="498"/>
      <c r="S102" s="498"/>
      <c r="T102" s="498"/>
      <c r="U102" s="498"/>
      <c r="V102" s="327"/>
      <c r="W102" s="499"/>
      <c r="X102" s="499"/>
      <c r="Y102" s="499"/>
      <c r="Z102" s="500"/>
      <c r="AA102" s="327"/>
      <c r="AB102" s="399"/>
      <c r="AC102" s="399"/>
      <c r="AD102" s="519"/>
      <c r="AE102" s="137"/>
      <c r="AF102" s="137"/>
      <c r="AG102" s="485"/>
      <c r="AH102" s="485"/>
      <c r="AI102" s="485"/>
      <c r="AJ102" s="485"/>
      <c r="AK102" s="485"/>
      <c r="AL102" s="485"/>
      <c r="AM102" s="485"/>
      <c r="AN102" s="485"/>
      <c r="AO102" s="485"/>
      <c r="AP102" s="485"/>
      <c r="AQ102" s="485"/>
      <c r="AR102" s="485"/>
      <c r="AS102" s="485"/>
      <c r="AT102" s="486"/>
      <c r="AU102" s="486"/>
      <c r="AV102" s="486"/>
      <c r="AW102" s="485"/>
    </row>
    <row r="103" spans="1:49" ht="12.75">
      <c r="A103" s="338"/>
      <c r="B103" s="498"/>
      <c r="C103" s="498"/>
      <c r="D103" s="498"/>
      <c r="E103" s="498"/>
      <c r="F103" s="498"/>
      <c r="G103" s="498"/>
      <c r="H103" s="498"/>
      <c r="I103" s="498"/>
      <c r="J103" s="498"/>
      <c r="K103" s="498"/>
      <c r="L103" s="498"/>
      <c r="M103" s="498"/>
      <c r="N103" s="498"/>
      <c r="O103" s="498"/>
      <c r="P103" s="498"/>
      <c r="Q103" s="498"/>
      <c r="R103" s="498"/>
      <c r="S103" s="498"/>
      <c r="T103" s="498"/>
      <c r="U103" s="498"/>
      <c r="V103" s="327"/>
      <c r="W103" s="499"/>
      <c r="X103" s="499"/>
      <c r="Y103" s="499"/>
      <c r="Z103" s="500"/>
      <c r="AA103" s="327"/>
      <c r="AB103" s="399"/>
      <c r="AC103" s="399"/>
      <c r="AD103" s="519"/>
      <c r="AE103" s="137"/>
      <c r="AF103" s="137"/>
      <c r="AG103" s="485"/>
      <c r="AH103" s="485"/>
      <c r="AI103" s="485"/>
      <c r="AJ103" s="485"/>
      <c r="AK103" s="485"/>
      <c r="AL103" s="485"/>
      <c r="AM103" s="485"/>
      <c r="AN103" s="485"/>
      <c r="AO103" s="485"/>
      <c r="AP103" s="485"/>
      <c r="AQ103" s="485"/>
      <c r="AR103" s="485"/>
      <c r="AS103" s="485"/>
      <c r="AT103" s="486"/>
      <c r="AU103" s="486"/>
      <c r="AV103" s="486"/>
      <c r="AW103" s="485"/>
    </row>
    <row r="104" spans="1:39" ht="12.75">
      <c r="A104" s="338"/>
      <c r="B104" s="498"/>
      <c r="C104" s="498"/>
      <c r="D104" s="498"/>
      <c r="E104" s="498"/>
      <c r="F104" s="498"/>
      <c r="G104" s="498"/>
      <c r="H104" s="498"/>
      <c r="I104" s="498"/>
      <c r="J104" s="498"/>
      <c r="K104" s="498"/>
      <c r="L104" s="498"/>
      <c r="M104" s="498"/>
      <c r="N104" s="498"/>
      <c r="O104" s="498"/>
      <c r="P104" s="498"/>
      <c r="Q104" s="498"/>
      <c r="R104" s="498"/>
      <c r="S104" s="498"/>
      <c r="T104" s="498"/>
      <c r="U104" s="498"/>
      <c r="V104" s="327"/>
      <c r="W104" s="499"/>
      <c r="X104" s="499"/>
      <c r="Y104" s="499"/>
      <c r="Z104" s="500"/>
      <c r="AA104" s="327"/>
      <c r="AB104" s="399"/>
      <c r="AC104" s="399"/>
      <c r="AD104" s="519"/>
      <c r="AE104" s="137"/>
      <c r="AF104" s="137"/>
      <c r="AG104" s="485"/>
      <c r="AH104" s="485"/>
      <c r="AI104" s="485"/>
      <c r="AJ104" s="485"/>
      <c r="AK104" s="485"/>
      <c r="AL104" s="485"/>
      <c r="AM104" s="485"/>
    </row>
    <row r="105" spans="1:39" ht="12.75">
      <c r="A105" s="338"/>
      <c r="B105" s="498"/>
      <c r="C105" s="498"/>
      <c r="D105" s="498"/>
      <c r="E105" s="498"/>
      <c r="F105" s="498"/>
      <c r="G105" s="498"/>
      <c r="H105" s="498"/>
      <c r="I105" s="498"/>
      <c r="J105" s="498"/>
      <c r="K105" s="498"/>
      <c r="L105" s="498"/>
      <c r="M105" s="498"/>
      <c r="N105" s="498"/>
      <c r="O105" s="498"/>
      <c r="P105" s="498"/>
      <c r="Q105" s="498"/>
      <c r="R105" s="498"/>
      <c r="S105" s="498"/>
      <c r="T105" s="498"/>
      <c r="U105" s="498"/>
      <c r="V105" s="327"/>
      <c r="W105" s="499"/>
      <c r="X105" s="499"/>
      <c r="Y105" s="499"/>
      <c r="Z105" s="500"/>
      <c r="AA105" s="327"/>
      <c r="AB105" s="399"/>
      <c r="AC105" s="399"/>
      <c r="AD105" s="519"/>
      <c r="AE105" s="137"/>
      <c r="AF105" s="137"/>
      <c r="AG105" s="485"/>
      <c r="AH105" s="485"/>
      <c r="AI105" s="485"/>
      <c r="AJ105" s="485"/>
      <c r="AK105" s="485"/>
      <c r="AL105" s="485"/>
      <c r="AM105" s="485"/>
    </row>
    <row r="106" spans="1:39" ht="12.75">
      <c r="A106" s="338"/>
      <c r="B106" s="498"/>
      <c r="C106" s="498"/>
      <c r="D106" s="498"/>
      <c r="E106" s="498"/>
      <c r="F106" s="498"/>
      <c r="G106" s="498"/>
      <c r="H106" s="498"/>
      <c r="I106" s="498"/>
      <c r="J106" s="498"/>
      <c r="K106" s="498"/>
      <c r="L106" s="498"/>
      <c r="M106" s="498"/>
      <c r="N106" s="498"/>
      <c r="O106" s="498"/>
      <c r="P106" s="498"/>
      <c r="Q106" s="498"/>
      <c r="R106" s="498"/>
      <c r="S106" s="498"/>
      <c r="T106" s="498"/>
      <c r="U106" s="498"/>
      <c r="V106" s="327"/>
      <c r="W106" s="499"/>
      <c r="X106" s="499"/>
      <c r="Y106" s="499"/>
      <c r="Z106" s="500"/>
      <c r="AA106" s="327"/>
      <c r="AB106" s="399"/>
      <c r="AC106" s="399"/>
      <c r="AD106" s="519"/>
      <c r="AE106" s="137"/>
      <c r="AF106" s="137"/>
      <c r="AG106" s="485"/>
      <c r="AH106" s="485"/>
      <c r="AI106" s="485"/>
      <c r="AJ106" s="485"/>
      <c r="AK106" s="485"/>
      <c r="AL106" s="485"/>
      <c r="AM106" s="485"/>
    </row>
    <row r="107" spans="1:39" ht="12.75">
      <c r="A107" s="338"/>
      <c r="B107" s="498"/>
      <c r="C107" s="498"/>
      <c r="D107" s="498"/>
      <c r="E107" s="498"/>
      <c r="F107" s="498"/>
      <c r="G107" s="498"/>
      <c r="H107" s="498"/>
      <c r="I107" s="498"/>
      <c r="J107" s="498"/>
      <c r="K107" s="498"/>
      <c r="L107" s="498"/>
      <c r="M107" s="498"/>
      <c r="N107" s="498"/>
      <c r="O107" s="498"/>
      <c r="P107" s="498"/>
      <c r="Q107" s="498"/>
      <c r="R107" s="498"/>
      <c r="S107" s="498"/>
      <c r="T107" s="498"/>
      <c r="U107" s="498"/>
      <c r="V107" s="327"/>
      <c r="W107" s="499"/>
      <c r="X107" s="499"/>
      <c r="Y107" s="499"/>
      <c r="Z107" s="500"/>
      <c r="AA107" s="327"/>
      <c r="AB107" s="399"/>
      <c r="AC107" s="399"/>
      <c r="AD107" s="519"/>
      <c r="AE107" s="137"/>
      <c r="AF107" s="137"/>
      <c r="AG107" s="485"/>
      <c r="AH107" s="485"/>
      <c r="AI107" s="485"/>
      <c r="AJ107" s="485"/>
      <c r="AK107" s="485"/>
      <c r="AL107" s="485"/>
      <c r="AM107" s="485"/>
    </row>
    <row r="108" spans="1:39" ht="12.75">
      <c r="A108" s="338"/>
      <c r="B108" s="498"/>
      <c r="C108" s="498"/>
      <c r="D108" s="498"/>
      <c r="E108" s="498"/>
      <c r="F108" s="498"/>
      <c r="G108" s="498"/>
      <c r="H108" s="498"/>
      <c r="I108" s="498"/>
      <c r="J108" s="498"/>
      <c r="K108" s="498"/>
      <c r="L108" s="498"/>
      <c r="M108" s="498"/>
      <c r="N108" s="498"/>
      <c r="O108" s="498"/>
      <c r="P108" s="498"/>
      <c r="Q108" s="498"/>
      <c r="R108" s="498"/>
      <c r="S108" s="498"/>
      <c r="T108" s="498"/>
      <c r="U108" s="498"/>
      <c r="V108" s="327"/>
      <c r="W108" s="499"/>
      <c r="X108" s="499"/>
      <c r="Y108" s="499"/>
      <c r="Z108" s="500"/>
      <c r="AA108" s="327"/>
      <c r="AB108" s="399"/>
      <c r="AC108" s="399"/>
      <c r="AD108" s="519"/>
      <c r="AE108" s="137"/>
      <c r="AF108" s="137"/>
      <c r="AG108" s="485"/>
      <c r="AH108" s="485"/>
      <c r="AI108" s="485"/>
      <c r="AJ108" s="485"/>
      <c r="AK108" s="485"/>
      <c r="AL108" s="485"/>
      <c r="AM108" s="485"/>
    </row>
    <row r="109" spans="1:39" ht="12.75">
      <c r="A109" s="338"/>
      <c r="B109" s="498"/>
      <c r="C109" s="498"/>
      <c r="D109" s="498"/>
      <c r="E109" s="498"/>
      <c r="F109" s="498"/>
      <c r="G109" s="498"/>
      <c r="H109" s="498"/>
      <c r="I109" s="498"/>
      <c r="J109" s="498"/>
      <c r="K109" s="498"/>
      <c r="L109" s="498"/>
      <c r="M109" s="498"/>
      <c r="N109" s="498"/>
      <c r="O109" s="498"/>
      <c r="P109" s="498"/>
      <c r="Q109" s="498"/>
      <c r="R109" s="498"/>
      <c r="S109" s="498"/>
      <c r="T109" s="498"/>
      <c r="U109" s="498"/>
      <c r="V109" s="327"/>
      <c r="W109" s="499"/>
      <c r="X109" s="499"/>
      <c r="Y109" s="499"/>
      <c r="Z109" s="500"/>
      <c r="AA109" s="327"/>
      <c r="AB109" s="399"/>
      <c r="AC109" s="399"/>
      <c r="AD109" s="519"/>
      <c r="AE109" s="137"/>
      <c r="AF109" s="137"/>
      <c r="AG109" s="485"/>
      <c r="AH109" s="485"/>
      <c r="AI109" s="485"/>
      <c r="AJ109" s="485"/>
      <c r="AK109" s="485"/>
      <c r="AL109" s="485"/>
      <c r="AM109" s="485"/>
    </row>
    <row r="110" spans="1:39" ht="12.75">
      <c r="A110" s="338"/>
      <c r="B110" s="498"/>
      <c r="C110" s="498"/>
      <c r="D110" s="498"/>
      <c r="E110" s="498"/>
      <c r="F110" s="498"/>
      <c r="G110" s="498"/>
      <c r="H110" s="498"/>
      <c r="I110" s="498"/>
      <c r="J110" s="498"/>
      <c r="K110" s="498"/>
      <c r="L110" s="498"/>
      <c r="M110" s="498"/>
      <c r="N110" s="498"/>
      <c r="O110" s="498"/>
      <c r="P110" s="498"/>
      <c r="Q110" s="498"/>
      <c r="R110" s="498"/>
      <c r="S110" s="498"/>
      <c r="T110" s="498"/>
      <c r="U110" s="498"/>
      <c r="V110" s="327"/>
      <c r="W110" s="499"/>
      <c r="X110" s="499"/>
      <c r="Y110" s="499"/>
      <c r="Z110" s="500"/>
      <c r="AA110" s="327"/>
      <c r="AB110" s="399"/>
      <c r="AC110" s="399"/>
      <c r="AD110" s="519"/>
      <c r="AE110" s="137"/>
      <c r="AF110" s="137"/>
      <c r="AG110" s="485"/>
      <c r="AH110" s="485"/>
      <c r="AI110" s="485"/>
      <c r="AJ110" s="485"/>
      <c r="AK110" s="485"/>
      <c r="AL110" s="485"/>
      <c r="AM110" s="485"/>
    </row>
    <row r="111" spans="1:39" ht="12.75">
      <c r="A111" s="338"/>
      <c r="B111" s="498"/>
      <c r="C111" s="498"/>
      <c r="D111" s="498"/>
      <c r="E111" s="498"/>
      <c r="F111" s="498"/>
      <c r="G111" s="498"/>
      <c r="H111" s="498"/>
      <c r="I111" s="498"/>
      <c r="J111" s="498"/>
      <c r="K111" s="498"/>
      <c r="L111" s="498"/>
      <c r="M111" s="498"/>
      <c r="N111" s="498"/>
      <c r="O111" s="498"/>
      <c r="P111" s="498"/>
      <c r="Q111" s="498"/>
      <c r="R111" s="498"/>
      <c r="S111" s="498"/>
      <c r="T111" s="498"/>
      <c r="U111" s="498"/>
      <c r="V111" s="327"/>
      <c r="W111" s="499"/>
      <c r="X111" s="499"/>
      <c r="Y111" s="499"/>
      <c r="Z111" s="500"/>
      <c r="AA111" s="327"/>
      <c r="AB111" s="399"/>
      <c r="AC111" s="399"/>
      <c r="AD111" s="519"/>
      <c r="AE111" s="137"/>
      <c r="AF111" s="137"/>
      <c r="AG111" s="485"/>
      <c r="AH111" s="485"/>
      <c r="AI111" s="485"/>
      <c r="AJ111" s="485"/>
      <c r="AK111" s="485"/>
      <c r="AL111" s="485"/>
      <c r="AM111" s="485"/>
    </row>
    <row r="112" spans="1:39" ht="12.75">
      <c r="A112" s="338"/>
      <c r="B112" s="498"/>
      <c r="C112" s="498"/>
      <c r="D112" s="498"/>
      <c r="E112" s="498"/>
      <c r="F112" s="498"/>
      <c r="G112" s="498"/>
      <c r="H112" s="498"/>
      <c r="I112" s="498"/>
      <c r="J112" s="498"/>
      <c r="K112" s="498"/>
      <c r="L112" s="498"/>
      <c r="M112" s="498"/>
      <c r="N112" s="498"/>
      <c r="O112" s="498"/>
      <c r="P112" s="498"/>
      <c r="Q112" s="498"/>
      <c r="R112" s="498"/>
      <c r="S112" s="498"/>
      <c r="T112" s="498"/>
      <c r="U112" s="498"/>
      <c r="V112" s="327"/>
      <c r="W112" s="499"/>
      <c r="X112" s="499"/>
      <c r="Y112" s="499"/>
      <c r="Z112" s="500"/>
      <c r="AA112" s="327"/>
      <c r="AB112" s="399"/>
      <c r="AC112" s="399"/>
      <c r="AD112" s="519"/>
      <c r="AE112" s="137"/>
      <c r="AF112" s="137"/>
      <c r="AG112" s="485"/>
      <c r="AH112" s="485"/>
      <c r="AI112" s="485"/>
      <c r="AJ112" s="485"/>
      <c r="AK112" s="485"/>
      <c r="AL112" s="485"/>
      <c r="AM112" s="485"/>
    </row>
    <row r="113" spans="1:39" ht="12.75">
      <c r="A113" s="338"/>
      <c r="B113" s="498"/>
      <c r="C113" s="498"/>
      <c r="D113" s="498"/>
      <c r="E113" s="498"/>
      <c r="F113" s="498"/>
      <c r="G113" s="498"/>
      <c r="H113" s="498"/>
      <c r="I113" s="498"/>
      <c r="J113" s="498"/>
      <c r="K113" s="498"/>
      <c r="L113" s="498"/>
      <c r="M113" s="498"/>
      <c r="N113" s="498"/>
      <c r="O113" s="498"/>
      <c r="P113" s="498"/>
      <c r="Q113" s="498"/>
      <c r="R113" s="498"/>
      <c r="S113" s="498"/>
      <c r="T113" s="498"/>
      <c r="U113" s="498"/>
      <c r="V113" s="327"/>
      <c r="W113" s="499"/>
      <c r="X113" s="499"/>
      <c r="Y113" s="499"/>
      <c r="Z113" s="500"/>
      <c r="AA113" s="327"/>
      <c r="AB113" s="399"/>
      <c r="AC113" s="399"/>
      <c r="AD113" s="519"/>
      <c r="AE113" s="137"/>
      <c r="AF113" s="137"/>
      <c r="AG113" s="485"/>
      <c r="AH113" s="485"/>
      <c r="AI113" s="485"/>
      <c r="AJ113" s="485"/>
      <c r="AK113" s="485"/>
      <c r="AL113" s="485"/>
      <c r="AM113" s="485"/>
    </row>
    <row r="114" spans="1:39" ht="12.75">
      <c r="A114" s="338"/>
      <c r="B114" s="498"/>
      <c r="C114" s="498"/>
      <c r="D114" s="498"/>
      <c r="E114" s="498"/>
      <c r="F114" s="498"/>
      <c r="G114" s="498"/>
      <c r="H114" s="498"/>
      <c r="I114" s="498"/>
      <c r="J114" s="498"/>
      <c r="K114" s="498"/>
      <c r="L114" s="498"/>
      <c r="M114" s="498"/>
      <c r="N114" s="498"/>
      <c r="O114" s="498"/>
      <c r="P114" s="498"/>
      <c r="Q114" s="498"/>
      <c r="R114" s="498"/>
      <c r="S114" s="498"/>
      <c r="T114" s="498"/>
      <c r="U114" s="498"/>
      <c r="V114" s="327"/>
      <c r="W114" s="499"/>
      <c r="X114" s="499"/>
      <c r="Y114" s="499"/>
      <c r="Z114" s="500"/>
      <c r="AA114" s="327"/>
      <c r="AB114" s="399"/>
      <c r="AC114" s="399"/>
      <c r="AD114" s="519"/>
      <c r="AE114" s="137"/>
      <c r="AF114" s="137"/>
      <c r="AG114" s="485"/>
      <c r="AH114" s="485"/>
      <c r="AI114" s="485"/>
      <c r="AJ114" s="485"/>
      <c r="AK114" s="485"/>
      <c r="AL114" s="485"/>
      <c r="AM114" s="485"/>
    </row>
    <row r="115" spans="1:39" ht="12.75">
      <c r="A115" s="338"/>
      <c r="B115" s="498"/>
      <c r="C115" s="498"/>
      <c r="D115" s="498"/>
      <c r="E115" s="498"/>
      <c r="F115" s="498"/>
      <c r="G115" s="498"/>
      <c r="H115" s="498"/>
      <c r="I115" s="498"/>
      <c r="J115" s="498"/>
      <c r="K115" s="498"/>
      <c r="L115" s="498"/>
      <c r="M115" s="498"/>
      <c r="N115" s="498"/>
      <c r="O115" s="498"/>
      <c r="P115" s="498"/>
      <c r="Q115" s="498"/>
      <c r="R115" s="498"/>
      <c r="S115" s="498"/>
      <c r="T115" s="498"/>
      <c r="U115" s="498"/>
      <c r="V115" s="327"/>
      <c r="W115" s="499"/>
      <c r="X115" s="499"/>
      <c r="Y115" s="499"/>
      <c r="Z115" s="500"/>
      <c r="AA115" s="327"/>
      <c r="AB115" s="399"/>
      <c r="AC115" s="399"/>
      <c r="AD115" s="519"/>
      <c r="AE115" s="137"/>
      <c r="AF115" s="137"/>
      <c r="AG115" s="485"/>
      <c r="AH115" s="485"/>
      <c r="AI115" s="485"/>
      <c r="AJ115" s="485"/>
      <c r="AK115" s="485"/>
      <c r="AL115" s="485"/>
      <c r="AM115" s="485"/>
    </row>
    <row r="116" spans="1:39" ht="12.75">
      <c r="A116" s="338"/>
      <c r="B116" s="498"/>
      <c r="C116" s="498"/>
      <c r="D116" s="498"/>
      <c r="E116" s="498"/>
      <c r="F116" s="498"/>
      <c r="G116" s="498"/>
      <c r="H116" s="498"/>
      <c r="I116" s="498"/>
      <c r="J116" s="498"/>
      <c r="K116" s="498"/>
      <c r="L116" s="498"/>
      <c r="M116" s="498"/>
      <c r="N116" s="498"/>
      <c r="O116" s="498"/>
      <c r="P116" s="498"/>
      <c r="Q116" s="498"/>
      <c r="R116" s="498"/>
      <c r="S116" s="498"/>
      <c r="T116" s="498"/>
      <c r="U116" s="498"/>
      <c r="V116" s="327"/>
      <c r="W116" s="499"/>
      <c r="X116" s="499"/>
      <c r="Y116" s="499"/>
      <c r="Z116" s="500"/>
      <c r="AA116" s="327"/>
      <c r="AB116" s="399"/>
      <c r="AC116" s="399"/>
      <c r="AD116" s="519"/>
      <c r="AE116" s="137"/>
      <c r="AF116" s="137"/>
      <c r="AG116" s="485"/>
      <c r="AH116" s="485"/>
      <c r="AI116" s="485"/>
      <c r="AJ116" s="485"/>
      <c r="AK116" s="485"/>
      <c r="AL116" s="485"/>
      <c r="AM116" s="485"/>
    </row>
    <row r="117" spans="1:39" ht="12.75">
      <c r="A117" s="338"/>
      <c r="B117" s="498"/>
      <c r="C117" s="498"/>
      <c r="D117" s="498"/>
      <c r="E117" s="498"/>
      <c r="F117" s="498"/>
      <c r="G117" s="498"/>
      <c r="H117" s="498"/>
      <c r="I117" s="498"/>
      <c r="J117" s="498"/>
      <c r="K117" s="498"/>
      <c r="L117" s="498"/>
      <c r="M117" s="498"/>
      <c r="N117" s="498"/>
      <c r="O117" s="498"/>
      <c r="P117" s="498"/>
      <c r="Q117" s="498"/>
      <c r="R117" s="498"/>
      <c r="S117" s="498"/>
      <c r="T117" s="498"/>
      <c r="U117" s="498"/>
      <c r="V117" s="327"/>
      <c r="W117" s="499"/>
      <c r="X117" s="499"/>
      <c r="Y117" s="499"/>
      <c r="Z117" s="500"/>
      <c r="AA117" s="327"/>
      <c r="AB117" s="399"/>
      <c r="AC117" s="399"/>
      <c r="AD117" s="519"/>
      <c r="AE117" s="137"/>
      <c r="AF117" s="137"/>
      <c r="AG117" s="485"/>
      <c r="AH117" s="485"/>
      <c r="AI117" s="485"/>
      <c r="AJ117" s="485"/>
      <c r="AK117" s="485"/>
      <c r="AL117" s="485"/>
      <c r="AM117" s="485"/>
    </row>
    <row r="118" spans="1:39" ht="12.75">
      <c r="A118" s="338"/>
      <c r="B118" s="498"/>
      <c r="C118" s="498"/>
      <c r="D118" s="498"/>
      <c r="E118" s="498"/>
      <c r="F118" s="498"/>
      <c r="G118" s="498"/>
      <c r="H118" s="498"/>
      <c r="I118" s="498"/>
      <c r="J118" s="498"/>
      <c r="K118" s="498"/>
      <c r="L118" s="498"/>
      <c r="M118" s="498"/>
      <c r="N118" s="498"/>
      <c r="O118" s="498"/>
      <c r="P118" s="498"/>
      <c r="Q118" s="498"/>
      <c r="R118" s="498"/>
      <c r="S118" s="498"/>
      <c r="T118" s="498"/>
      <c r="U118" s="498"/>
      <c r="V118" s="327"/>
      <c r="W118" s="499"/>
      <c r="X118" s="499"/>
      <c r="Y118" s="499"/>
      <c r="Z118" s="500"/>
      <c r="AA118" s="327"/>
      <c r="AB118" s="399"/>
      <c r="AC118" s="399"/>
      <c r="AD118" s="519"/>
      <c r="AE118" s="137"/>
      <c r="AF118" s="137"/>
      <c r="AG118" s="485"/>
      <c r="AH118" s="485"/>
      <c r="AI118" s="485"/>
      <c r="AJ118" s="485"/>
      <c r="AK118" s="485"/>
      <c r="AL118" s="485"/>
      <c r="AM118" s="485"/>
    </row>
    <row r="119" spans="1:39" ht="12.75">
      <c r="A119" s="338"/>
      <c r="B119" s="498"/>
      <c r="C119" s="498"/>
      <c r="D119" s="498"/>
      <c r="E119" s="498"/>
      <c r="F119" s="498"/>
      <c r="G119" s="498"/>
      <c r="H119" s="498"/>
      <c r="I119" s="498"/>
      <c r="J119" s="498"/>
      <c r="K119" s="498"/>
      <c r="L119" s="498"/>
      <c r="M119" s="498"/>
      <c r="N119" s="498"/>
      <c r="O119" s="498"/>
      <c r="P119" s="498"/>
      <c r="Q119" s="498"/>
      <c r="R119" s="498"/>
      <c r="S119" s="498"/>
      <c r="T119" s="498"/>
      <c r="U119" s="498"/>
      <c r="V119" s="327"/>
      <c r="W119" s="499"/>
      <c r="X119" s="499"/>
      <c r="Y119" s="499"/>
      <c r="Z119" s="500"/>
      <c r="AA119" s="327"/>
      <c r="AB119" s="399"/>
      <c r="AC119" s="399"/>
      <c r="AD119" s="519"/>
      <c r="AE119" s="137"/>
      <c r="AF119" s="137"/>
      <c r="AG119" s="485"/>
      <c r="AH119" s="485"/>
      <c r="AI119" s="485"/>
      <c r="AJ119" s="485"/>
      <c r="AK119" s="485"/>
      <c r="AL119" s="485"/>
      <c r="AM119" s="485"/>
    </row>
    <row r="120" spans="1:39" ht="12.75">
      <c r="A120" s="338"/>
      <c r="B120" s="498"/>
      <c r="C120" s="498"/>
      <c r="D120" s="498"/>
      <c r="E120" s="498"/>
      <c r="F120" s="498"/>
      <c r="G120" s="498"/>
      <c r="H120" s="498"/>
      <c r="I120" s="498"/>
      <c r="J120" s="498"/>
      <c r="K120" s="498"/>
      <c r="L120" s="498"/>
      <c r="M120" s="498"/>
      <c r="N120" s="498"/>
      <c r="O120" s="498"/>
      <c r="P120" s="498"/>
      <c r="Q120" s="498"/>
      <c r="R120" s="498"/>
      <c r="S120" s="498"/>
      <c r="T120" s="498"/>
      <c r="U120" s="498"/>
      <c r="V120" s="327"/>
      <c r="W120" s="499"/>
      <c r="X120" s="499"/>
      <c r="Y120" s="499"/>
      <c r="Z120" s="500"/>
      <c r="AA120" s="327"/>
      <c r="AB120" s="399"/>
      <c r="AC120" s="399"/>
      <c r="AD120" s="519"/>
      <c r="AE120" s="137"/>
      <c r="AF120" s="137"/>
      <c r="AG120" s="485"/>
      <c r="AH120" s="485"/>
      <c r="AI120" s="485"/>
      <c r="AJ120" s="485"/>
      <c r="AK120" s="485"/>
      <c r="AL120" s="485"/>
      <c r="AM120" s="485"/>
    </row>
    <row r="121" spans="1:39" ht="12.75">
      <c r="A121" s="338"/>
      <c r="B121" s="498"/>
      <c r="C121" s="498"/>
      <c r="D121" s="498"/>
      <c r="E121" s="498"/>
      <c r="F121" s="498"/>
      <c r="G121" s="498"/>
      <c r="H121" s="498"/>
      <c r="I121" s="498"/>
      <c r="J121" s="498"/>
      <c r="K121" s="498"/>
      <c r="L121" s="498"/>
      <c r="M121" s="498"/>
      <c r="N121" s="498"/>
      <c r="O121" s="498"/>
      <c r="P121" s="498"/>
      <c r="Q121" s="498"/>
      <c r="R121" s="498"/>
      <c r="S121" s="498"/>
      <c r="T121" s="498"/>
      <c r="U121" s="498"/>
      <c r="V121" s="327"/>
      <c r="W121" s="499"/>
      <c r="X121" s="499"/>
      <c r="Y121" s="499"/>
      <c r="Z121" s="500"/>
      <c r="AA121" s="327"/>
      <c r="AB121" s="399"/>
      <c r="AC121" s="399"/>
      <c r="AD121" s="519"/>
      <c r="AE121" s="137"/>
      <c r="AF121" s="137"/>
      <c r="AG121" s="485"/>
      <c r="AH121" s="485"/>
      <c r="AI121" s="485"/>
      <c r="AJ121" s="485"/>
      <c r="AK121" s="485"/>
      <c r="AL121" s="485"/>
      <c r="AM121" s="485"/>
    </row>
    <row r="122" spans="1:39" ht="12.75">
      <c r="A122" s="338"/>
      <c r="B122" s="498"/>
      <c r="C122" s="498"/>
      <c r="D122" s="498"/>
      <c r="E122" s="498"/>
      <c r="F122" s="498"/>
      <c r="G122" s="498"/>
      <c r="H122" s="498"/>
      <c r="I122" s="498"/>
      <c r="J122" s="498"/>
      <c r="K122" s="498"/>
      <c r="L122" s="498"/>
      <c r="M122" s="498"/>
      <c r="N122" s="498"/>
      <c r="O122" s="498"/>
      <c r="P122" s="498"/>
      <c r="Q122" s="498"/>
      <c r="R122" s="498"/>
      <c r="S122" s="498"/>
      <c r="T122" s="498"/>
      <c r="U122" s="498"/>
      <c r="V122" s="327"/>
      <c r="W122" s="499"/>
      <c r="X122" s="499"/>
      <c r="Y122" s="499"/>
      <c r="Z122" s="500"/>
      <c r="AA122" s="327"/>
      <c r="AB122" s="399"/>
      <c r="AC122" s="399"/>
      <c r="AD122" s="519"/>
      <c r="AE122" s="137"/>
      <c r="AF122" s="137"/>
      <c r="AG122" s="485"/>
      <c r="AH122" s="485"/>
      <c r="AI122" s="485"/>
      <c r="AJ122" s="485"/>
      <c r="AK122" s="485"/>
      <c r="AL122" s="485"/>
      <c r="AM122" s="485"/>
    </row>
    <row r="123" spans="1:39" ht="12.75">
      <c r="A123" s="338"/>
      <c r="B123" s="498"/>
      <c r="C123" s="498"/>
      <c r="D123" s="498"/>
      <c r="E123" s="498"/>
      <c r="F123" s="498"/>
      <c r="G123" s="498"/>
      <c r="H123" s="498"/>
      <c r="I123" s="498"/>
      <c r="J123" s="498"/>
      <c r="K123" s="498"/>
      <c r="L123" s="498"/>
      <c r="M123" s="498"/>
      <c r="N123" s="498"/>
      <c r="O123" s="498"/>
      <c r="P123" s="498"/>
      <c r="Q123" s="498"/>
      <c r="R123" s="498"/>
      <c r="S123" s="498"/>
      <c r="T123" s="498"/>
      <c r="U123" s="498"/>
      <c r="V123" s="327"/>
      <c r="W123" s="499"/>
      <c r="X123" s="499"/>
      <c r="Y123" s="499"/>
      <c r="Z123" s="500"/>
      <c r="AA123" s="327"/>
      <c r="AB123" s="399"/>
      <c r="AC123" s="399"/>
      <c r="AD123" s="519"/>
      <c r="AE123" s="137"/>
      <c r="AF123" s="137"/>
      <c r="AG123" s="485"/>
      <c r="AH123" s="485"/>
      <c r="AI123" s="485"/>
      <c r="AJ123" s="485"/>
      <c r="AK123" s="485"/>
      <c r="AL123" s="485"/>
      <c r="AM123" s="485"/>
    </row>
    <row r="124" spans="1:39" ht="12.75">
      <c r="A124" s="338"/>
      <c r="B124" s="498"/>
      <c r="C124" s="498"/>
      <c r="D124" s="498"/>
      <c r="E124" s="498"/>
      <c r="F124" s="498"/>
      <c r="G124" s="498"/>
      <c r="H124" s="498"/>
      <c r="I124" s="498"/>
      <c r="J124" s="498"/>
      <c r="K124" s="498"/>
      <c r="L124" s="498"/>
      <c r="M124" s="498"/>
      <c r="N124" s="498"/>
      <c r="O124" s="498"/>
      <c r="P124" s="498"/>
      <c r="Q124" s="498"/>
      <c r="R124" s="498"/>
      <c r="S124" s="498"/>
      <c r="T124" s="498"/>
      <c r="U124" s="498"/>
      <c r="V124" s="327"/>
      <c r="W124" s="499"/>
      <c r="X124" s="499"/>
      <c r="Y124" s="499"/>
      <c r="Z124" s="500"/>
      <c r="AA124" s="327"/>
      <c r="AB124" s="399"/>
      <c r="AC124" s="399"/>
      <c r="AD124" s="519"/>
      <c r="AE124" s="137"/>
      <c r="AF124" s="137"/>
      <c r="AG124" s="485"/>
      <c r="AH124" s="485"/>
      <c r="AI124" s="485"/>
      <c r="AJ124" s="485"/>
      <c r="AK124" s="485"/>
      <c r="AL124" s="485"/>
      <c r="AM124" s="485"/>
    </row>
    <row r="125" spans="1:39" ht="12.75">
      <c r="A125" s="338"/>
      <c r="B125" s="498"/>
      <c r="C125" s="498"/>
      <c r="D125" s="498"/>
      <c r="E125" s="498"/>
      <c r="F125" s="498"/>
      <c r="G125" s="498"/>
      <c r="H125" s="498"/>
      <c r="I125" s="498"/>
      <c r="J125" s="498"/>
      <c r="K125" s="498"/>
      <c r="L125" s="498"/>
      <c r="M125" s="498"/>
      <c r="N125" s="498"/>
      <c r="O125" s="498"/>
      <c r="P125" s="498"/>
      <c r="Q125" s="498"/>
      <c r="R125" s="498"/>
      <c r="S125" s="498"/>
      <c r="T125" s="498"/>
      <c r="U125" s="498"/>
      <c r="V125" s="327"/>
      <c r="W125" s="499"/>
      <c r="X125" s="499"/>
      <c r="Y125" s="499"/>
      <c r="Z125" s="500"/>
      <c r="AA125" s="327"/>
      <c r="AB125" s="399"/>
      <c r="AC125" s="399"/>
      <c r="AD125" s="519"/>
      <c r="AE125" s="137"/>
      <c r="AF125" s="137"/>
      <c r="AG125" s="485"/>
      <c r="AH125" s="485"/>
      <c r="AI125" s="485"/>
      <c r="AJ125" s="485"/>
      <c r="AK125" s="485"/>
      <c r="AL125" s="485"/>
      <c r="AM125" s="485"/>
    </row>
    <row r="126" spans="1:39" ht="12.75">
      <c r="A126" s="338"/>
      <c r="B126" s="498"/>
      <c r="C126" s="498"/>
      <c r="D126" s="498"/>
      <c r="E126" s="498"/>
      <c r="F126" s="498"/>
      <c r="G126" s="498"/>
      <c r="H126" s="498"/>
      <c r="I126" s="498"/>
      <c r="J126" s="498"/>
      <c r="K126" s="498"/>
      <c r="L126" s="498"/>
      <c r="M126" s="498"/>
      <c r="N126" s="498"/>
      <c r="O126" s="498"/>
      <c r="P126" s="498"/>
      <c r="Q126" s="498"/>
      <c r="R126" s="498"/>
      <c r="S126" s="498"/>
      <c r="T126" s="498"/>
      <c r="U126" s="498"/>
      <c r="V126" s="327"/>
      <c r="W126" s="499"/>
      <c r="X126" s="499"/>
      <c r="Y126" s="499"/>
      <c r="Z126" s="500"/>
      <c r="AA126" s="327"/>
      <c r="AB126" s="399"/>
      <c r="AC126" s="399"/>
      <c r="AD126" s="519"/>
      <c r="AE126" s="137"/>
      <c r="AF126" s="137"/>
      <c r="AG126" s="485"/>
      <c r="AH126" s="485"/>
      <c r="AI126" s="485"/>
      <c r="AJ126" s="485"/>
      <c r="AK126" s="485"/>
      <c r="AL126" s="485"/>
      <c r="AM126" s="485"/>
    </row>
    <row r="127" spans="1:39" ht="12.75">
      <c r="A127" s="338"/>
      <c r="B127" s="498"/>
      <c r="C127" s="498"/>
      <c r="D127" s="498"/>
      <c r="E127" s="498"/>
      <c r="F127" s="498"/>
      <c r="G127" s="498"/>
      <c r="H127" s="498"/>
      <c r="I127" s="498"/>
      <c r="J127" s="498"/>
      <c r="K127" s="498"/>
      <c r="L127" s="498"/>
      <c r="M127" s="498"/>
      <c r="N127" s="498"/>
      <c r="O127" s="498"/>
      <c r="P127" s="498"/>
      <c r="Q127" s="498"/>
      <c r="R127" s="498"/>
      <c r="S127" s="498"/>
      <c r="T127" s="498"/>
      <c r="U127" s="498"/>
      <c r="V127" s="327"/>
      <c r="W127" s="499"/>
      <c r="X127" s="499"/>
      <c r="Y127" s="499"/>
      <c r="Z127" s="500"/>
      <c r="AA127" s="327"/>
      <c r="AB127" s="399"/>
      <c r="AC127" s="399"/>
      <c r="AD127" s="519"/>
      <c r="AE127" s="137"/>
      <c r="AF127" s="137"/>
      <c r="AG127" s="485"/>
      <c r="AH127" s="485"/>
      <c r="AI127" s="485"/>
      <c r="AJ127" s="485"/>
      <c r="AK127" s="485"/>
      <c r="AL127" s="485"/>
      <c r="AM127" s="485"/>
    </row>
    <row r="128" spans="1:39" ht="12.75">
      <c r="A128" s="338"/>
      <c r="B128" s="498"/>
      <c r="C128" s="498"/>
      <c r="D128" s="498"/>
      <c r="E128" s="498"/>
      <c r="F128" s="498"/>
      <c r="G128" s="498"/>
      <c r="H128" s="498"/>
      <c r="I128" s="498"/>
      <c r="J128" s="498"/>
      <c r="K128" s="498"/>
      <c r="L128" s="498"/>
      <c r="M128" s="498"/>
      <c r="N128" s="498"/>
      <c r="O128" s="498"/>
      <c r="P128" s="498"/>
      <c r="Q128" s="498"/>
      <c r="R128" s="498"/>
      <c r="S128" s="498"/>
      <c r="T128" s="498"/>
      <c r="U128" s="498"/>
      <c r="V128" s="327"/>
      <c r="W128" s="499"/>
      <c r="X128" s="499"/>
      <c r="Y128" s="499"/>
      <c r="Z128" s="500"/>
      <c r="AA128" s="327"/>
      <c r="AB128" s="399"/>
      <c r="AC128" s="399"/>
      <c r="AD128" s="519"/>
      <c r="AE128" s="137"/>
      <c r="AF128" s="137"/>
      <c r="AG128" s="485"/>
      <c r="AH128" s="485"/>
      <c r="AI128" s="485"/>
      <c r="AJ128" s="485"/>
      <c r="AK128" s="485"/>
      <c r="AL128" s="485"/>
      <c r="AM128" s="485"/>
    </row>
    <row r="129" spans="1:39" ht="12.75">
      <c r="A129" s="338"/>
      <c r="B129" s="498"/>
      <c r="C129" s="498"/>
      <c r="D129" s="498"/>
      <c r="E129" s="498"/>
      <c r="F129" s="498"/>
      <c r="G129" s="498"/>
      <c r="H129" s="498"/>
      <c r="I129" s="498"/>
      <c r="J129" s="498"/>
      <c r="K129" s="498"/>
      <c r="L129" s="498"/>
      <c r="M129" s="498"/>
      <c r="N129" s="498"/>
      <c r="O129" s="498"/>
      <c r="P129" s="498"/>
      <c r="Q129" s="498"/>
      <c r="R129" s="498"/>
      <c r="S129" s="498"/>
      <c r="T129" s="498"/>
      <c r="U129" s="498"/>
      <c r="V129" s="327"/>
      <c r="W129" s="499"/>
      <c r="X129" s="499"/>
      <c r="Y129" s="499"/>
      <c r="Z129" s="500"/>
      <c r="AA129" s="327"/>
      <c r="AB129" s="399"/>
      <c r="AC129" s="399"/>
      <c r="AD129" s="519"/>
      <c r="AE129" s="137"/>
      <c r="AF129" s="137"/>
      <c r="AG129" s="485"/>
      <c r="AH129" s="485"/>
      <c r="AI129" s="485"/>
      <c r="AJ129" s="485"/>
      <c r="AK129" s="485"/>
      <c r="AL129" s="485"/>
      <c r="AM129" s="485"/>
    </row>
    <row r="130" spans="1:39" ht="12.75">
      <c r="A130" s="338"/>
      <c r="B130" s="498"/>
      <c r="C130" s="498"/>
      <c r="D130" s="498"/>
      <c r="E130" s="498"/>
      <c r="F130" s="498"/>
      <c r="G130" s="498"/>
      <c r="H130" s="498"/>
      <c r="I130" s="498"/>
      <c r="J130" s="498"/>
      <c r="K130" s="498"/>
      <c r="L130" s="498"/>
      <c r="M130" s="498"/>
      <c r="N130" s="498"/>
      <c r="O130" s="498"/>
      <c r="P130" s="498"/>
      <c r="Q130" s="498"/>
      <c r="R130" s="498"/>
      <c r="S130" s="498"/>
      <c r="T130" s="498"/>
      <c r="U130" s="498"/>
      <c r="V130" s="327"/>
      <c r="W130" s="499"/>
      <c r="X130" s="499"/>
      <c r="Y130" s="499"/>
      <c r="Z130" s="500"/>
      <c r="AA130" s="327"/>
      <c r="AB130" s="399"/>
      <c r="AC130" s="399"/>
      <c r="AD130" s="519"/>
      <c r="AE130" s="137"/>
      <c r="AF130" s="137"/>
      <c r="AG130" s="485"/>
      <c r="AH130" s="485"/>
      <c r="AI130" s="485"/>
      <c r="AJ130" s="485"/>
      <c r="AK130" s="485"/>
      <c r="AL130" s="485"/>
      <c r="AM130" s="485"/>
    </row>
    <row r="131" spans="1:39" ht="12.75">
      <c r="A131" s="338"/>
      <c r="B131" s="498"/>
      <c r="C131" s="498"/>
      <c r="D131" s="498"/>
      <c r="E131" s="498"/>
      <c r="F131" s="498"/>
      <c r="G131" s="498"/>
      <c r="H131" s="498"/>
      <c r="I131" s="498"/>
      <c r="J131" s="498"/>
      <c r="K131" s="498"/>
      <c r="L131" s="498"/>
      <c r="M131" s="498"/>
      <c r="N131" s="498"/>
      <c r="O131" s="498"/>
      <c r="P131" s="498"/>
      <c r="Q131" s="498"/>
      <c r="R131" s="498"/>
      <c r="S131" s="498"/>
      <c r="T131" s="498"/>
      <c r="U131" s="498"/>
      <c r="V131" s="327"/>
      <c r="W131" s="499"/>
      <c r="X131" s="499"/>
      <c r="Y131" s="499"/>
      <c r="Z131" s="500"/>
      <c r="AA131" s="327"/>
      <c r="AB131" s="399"/>
      <c r="AC131" s="399"/>
      <c r="AD131" s="519"/>
      <c r="AE131" s="137"/>
      <c r="AF131" s="137"/>
      <c r="AG131" s="485"/>
      <c r="AH131" s="485"/>
      <c r="AI131" s="485"/>
      <c r="AJ131" s="485"/>
      <c r="AK131" s="485"/>
      <c r="AL131" s="485"/>
      <c r="AM131" s="485"/>
    </row>
    <row r="132" spans="1:39" ht="12.75">
      <c r="A132" s="338"/>
      <c r="B132" s="498"/>
      <c r="C132" s="498"/>
      <c r="D132" s="498"/>
      <c r="E132" s="498"/>
      <c r="F132" s="498"/>
      <c r="G132" s="498"/>
      <c r="H132" s="498"/>
      <c r="I132" s="498"/>
      <c r="J132" s="498"/>
      <c r="K132" s="498"/>
      <c r="L132" s="498"/>
      <c r="M132" s="498"/>
      <c r="N132" s="498"/>
      <c r="O132" s="498"/>
      <c r="P132" s="498"/>
      <c r="Q132" s="498"/>
      <c r="R132" s="498"/>
      <c r="S132" s="498"/>
      <c r="T132" s="498"/>
      <c r="U132" s="498"/>
      <c r="V132" s="327"/>
      <c r="W132" s="499"/>
      <c r="X132" s="499"/>
      <c r="Y132" s="499"/>
      <c r="Z132" s="500"/>
      <c r="AA132" s="327"/>
      <c r="AB132" s="399"/>
      <c r="AC132" s="399"/>
      <c r="AD132" s="519"/>
      <c r="AE132" s="137"/>
      <c r="AF132" s="137"/>
      <c r="AG132" s="485"/>
      <c r="AH132" s="485"/>
      <c r="AI132" s="485"/>
      <c r="AJ132" s="485"/>
      <c r="AK132" s="485"/>
      <c r="AL132" s="485"/>
      <c r="AM132" s="485"/>
    </row>
    <row r="133" spans="1:39" ht="12.75">
      <c r="A133" s="338"/>
      <c r="B133" s="498"/>
      <c r="C133" s="498"/>
      <c r="D133" s="498"/>
      <c r="E133" s="498"/>
      <c r="F133" s="498"/>
      <c r="G133" s="498"/>
      <c r="H133" s="498"/>
      <c r="I133" s="498"/>
      <c r="J133" s="498"/>
      <c r="K133" s="498"/>
      <c r="L133" s="498"/>
      <c r="M133" s="498"/>
      <c r="N133" s="498"/>
      <c r="O133" s="498"/>
      <c r="P133" s="498"/>
      <c r="Q133" s="498"/>
      <c r="R133" s="498"/>
      <c r="S133" s="498"/>
      <c r="T133" s="498"/>
      <c r="U133" s="498"/>
      <c r="V133" s="327"/>
      <c r="W133" s="499"/>
      <c r="X133" s="499"/>
      <c r="Y133" s="499"/>
      <c r="Z133" s="500"/>
      <c r="AA133" s="327"/>
      <c r="AB133" s="399"/>
      <c r="AC133" s="399"/>
      <c r="AD133" s="519"/>
      <c r="AE133" s="137"/>
      <c r="AF133" s="137"/>
      <c r="AG133" s="485"/>
      <c r="AH133" s="485"/>
      <c r="AI133" s="485"/>
      <c r="AJ133" s="485"/>
      <c r="AK133" s="485"/>
      <c r="AL133" s="485"/>
      <c r="AM133" s="485"/>
    </row>
    <row r="134" spans="1:39" ht="12.75">
      <c r="A134" s="338"/>
      <c r="B134" s="498"/>
      <c r="C134" s="498"/>
      <c r="D134" s="498"/>
      <c r="E134" s="498"/>
      <c r="F134" s="498"/>
      <c r="G134" s="498"/>
      <c r="H134" s="498"/>
      <c r="I134" s="498"/>
      <c r="J134" s="498"/>
      <c r="K134" s="498"/>
      <c r="L134" s="498"/>
      <c r="M134" s="498"/>
      <c r="N134" s="498"/>
      <c r="O134" s="498"/>
      <c r="P134" s="498"/>
      <c r="Q134" s="498"/>
      <c r="R134" s="498"/>
      <c r="S134" s="498"/>
      <c r="T134" s="498"/>
      <c r="U134" s="498"/>
      <c r="V134" s="327"/>
      <c r="W134" s="499"/>
      <c r="X134" s="499"/>
      <c r="Y134" s="499"/>
      <c r="Z134" s="500"/>
      <c r="AA134" s="327"/>
      <c r="AB134" s="399"/>
      <c r="AC134" s="399"/>
      <c r="AD134" s="519"/>
      <c r="AE134" s="137"/>
      <c r="AF134" s="137"/>
      <c r="AG134" s="485"/>
      <c r="AH134" s="485"/>
      <c r="AI134" s="485"/>
      <c r="AJ134" s="485"/>
      <c r="AK134" s="485"/>
      <c r="AL134" s="485"/>
      <c r="AM134" s="485"/>
    </row>
    <row r="135" spans="1:39" ht="12.75">
      <c r="A135" s="338"/>
      <c r="B135" s="498"/>
      <c r="C135" s="498"/>
      <c r="D135" s="498"/>
      <c r="E135" s="498"/>
      <c r="F135" s="498"/>
      <c r="G135" s="498"/>
      <c r="H135" s="498"/>
      <c r="I135" s="498"/>
      <c r="J135" s="498"/>
      <c r="K135" s="498"/>
      <c r="L135" s="498"/>
      <c r="M135" s="498"/>
      <c r="N135" s="498"/>
      <c r="O135" s="498"/>
      <c r="P135" s="498"/>
      <c r="Q135" s="498"/>
      <c r="R135" s="498"/>
      <c r="S135" s="498"/>
      <c r="T135" s="498"/>
      <c r="U135" s="498"/>
      <c r="V135" s="327"/>
      <c r="W135" s="499"/>
      <c r="X135" s="499"/>
      <c r="Y135" s="499"/>
      <c r="Z135" s="500"/>
      <c r="AA135" s="327"/>
      <c r="AB135" s="399"/>
      <c r="AC135" s="399"/>
      <c r="AD135" s="519"/>
      <c r="AE135" s="137"/>
      <c r="AF135" s="137"/>
      <c r="AG135" s="485"/>
      <c r="AH135" s="485"/>
      <c r="AI135" s="485"/>
      <c r="AJ135" s="485"/>
      <c r="AK135" s="485"/>
      <c r="AL135" s="485"/>
      <c r="AM135" s="485"/>
    </row>
    <row r="136" spans="1:39" ht="12.75">
      <c r="A136" s="338"/>
      <c r="B136" s="498"/>
      <c r="C136" s="498"/>
      <c r="D136" s="498"/>
      <c r="E136" s="498"/>
      <c r="F136" s="498"/>
      <c r="G136" s="498"/>
      <c r="H136" s="498"/>
      <c r="I136" s="498"/>
      <c r="J136" s="498"/>
      <c r="K136" s="498"/>
      <c r="L136" s="498"/>
      <c r="M136" s="498"/>
      <c r="N136" s="498"/>
      <c r="O136" s="498"/>
      <c r="P136" s="498"/>
      <c r="Q136" s="498"/>
      <c r="R136" s="498"/>
      <c r="S136" s="498"/>
      <c r="T136" s="498"/>
      <c r="U136" s="498"/>
      <c r="V136" s="327"/>
      <c r="W136" s="499"/>
      <c r="X136" s="499"/>
      <c r="Y136" s="499"/>
      <c r="Z136" s="500"/>
      <c r="AA136" s="327"/>
      <c r="AB136" s="399"/>
      <c r="AC136" s="399"/>
      <c r="AD136" s="519"/>
      <c r="AE136" s="137"/>
      <c r="AF136" s="137"/>
      <c r="AG136" s="485"/>
      <c r="AH136" s="485"/>
      <c r="AI136" s="485"/>
      <c r="AJ136" s="485"/>
      <c r="AK136" s="485"/>
      <c r="AL136" s="485"/>
      <c r="AM136" s="485"/>
    </row>
    <row r="137" spans="1:39" ht="12.75">
      <c r="A137" s="338"/>
      <c r="B137" s="498"/>
      <c r="C137" s="498"/>
      <c r="D137" s="498"/>
      <c r="E137" s="498"/>
      <c r="F137" s="498"/>
      <c r="G137" s="498"/>
      <c r="H137" s="498"/>
      <c r="I137" s="498"/>
      <c r="J137" s="498"/>
      <c r="K137" s="498"/>
      <c r="L137" s="498"/>
      <c r="M137" s="498"/>
      <c r="N137" s="498"/>
      <c r="O137" s="498"/>
      <c r="P137" s="498"/>
      <c r="Q137" s="498"/>
      <c r="R137" s="498"/>
      <c r="S137" s="498"/>
      <c r="T137" s="498"/>
      <c r="U137" s="498"/>
      <c r="V137" s="327"/>
      <c r="W137" s="499"/>
      <c r="X137" s="499"/>
      <c r="Y137" s="499"/>
      <c r="Z137" s="500"/>
      <c r="AA137" s="327"/>
      <c r="AB137" s="399"/>
      <c r="AC137" s="399"/>
      <c r="AD137" s="519"/>
      <c r="AE137" s="137"/>
      <c r="AF137" s="137"/>
      <c r="AG137" s="485"/>
      <c r="AH137" s="485"/>
      <c r="AI137" s="485"/>
      <c r="AJ137" s="485"/>
      <c r="AK137" s="485"/>
      <c r="AL137" s="485"/>
      <c r="AM137" s="485"/>
    </row>
    <row r="138" spans="1:39" ht="12.75">
      <c r="A138" s="338"/>
      <c r="B138" s="498"/>
      <c r="C138" s="498"/>
      <c r="D138" s="498"/>
      <c r="E138" s="498"/>
      <c r="F138" s="498"/>
      <c r="G138" s="498"/>
      <c r="H138" s="498"/>
      <c r="I138" s="498"/>
      <c r="J138" s="498"/>
      <c r="K138" s="498"/>
      <c r="L138" s="498"/>
      <c r="M138" s="498"/>
      <c r="N138" s="498"/>
      <c r="O138" s="498"/>
      <c r="P138" s="498"/>
      <c r="Q138" s="498"/>
      <c r="R138" s="498"/>
      <c r="S138" s="498"/>
      <c r="T138" s="498"/>
      <c r="U138" s="498"/>
      <c r="V138" s="327"/>
      <c r="W138" s="499"/>
      <c r="X138" s="499"/>
      <c r="Y138" s="499"/>
      <c r="Z138" s="500"/>
      <c r="AA138" s="327"/>
      <c r="AB138" s="399"/>
      <c r="AC138" s="399"/>
      <c r="AD138" s="519"/>
      <c r="AE138" s="137"/>
      <c r="AF138" s="137"/>
      <c r="AG138" s="485"/>
      <c r="AH138" s="485"/>
      <c r="AI138" s="485"/>
      <c r="AJ138" s="485"/>
      <c r="AK138" s="485"/>
      <c r="AL138" s="485"/>
      <c r="AM138" s="485"/>
    </row>
    <row r="139" spans="1:39" ht="12.75">
      <c r="A139" s="338"/>
      <c r="B139" s="498"/>
      <c r="C139" s="498"/>
      <c r="D139" s="498"/>
      <c r="E139" s="498"/>
      <c r="F139" s="498"/>
      <c r="G139" s="498"/>
      <c r="H139" s="498"/>
      <c r="I139" s="498"/>
      <c r="J139" s="498"/>
      <c r="K139" s="498"/>
      <c r="L139" s="498"/>
      <c r="M139" s="498"/>
      <c r="N139" s="498"/>
      <c r="O139" s="498"/>
      <c r="P139" s="498"/>
      <c r="Q139" s="498"/>
      <c r="R139" s="498"/>
      <c r="S139" s="498"/>
      <c r="T139" s="498"/>
      <c r="U139" s="498"/>
      <c r="V139" s="327"/>
      <c r="W139" s="499"/>
      <c r="X139" s="499"/>
      <c r="Y139" s="499"/>
      <c r="Z139" s="500"/>
      <c r="AA139" s="327"/>
      <c r="AB139" s="399"/>
      <c r="AC139" s="399"/>
      <c r="AD139" s="519"/>
      <c r="AE139" s="137"/>
      <c r="AF139" s="137"/>
      <c r="AG139" s="485"/>
      <c r="AH139" s="485"/>
      <c r="AI139" s="485"/>
      <c r="AJ139" s="485"/>
      <c r="AK139" s="485"/>
      <c r="AL139" s="485"/>
      <c r="AM139" s="485"/>
    </row>
    <row r="140" spans="1:39" ht="12.75">
      <c r="A140" s="338"/>
      <c r="B140" s="498"/>
      <c r="C140" s="498"/>
      <c r="D140" s="498"/>
      <c r="E140" s="498"/>
      <c r="F140" s="498"/>
      <c r="G140" s="498"/>
      <c r="H140" s="498"/>
      <c r="I140" s="498"/>
      <c r="J140" s="498"/>
      <c r="K140" s="498"/>
      <c r="L140" s="498"/>
      <c r="M140" s="498"/>
      <c r="N140" s="498"/>
      <c r="O140" s="498"/>
      <c r="P140" s="498"/>
      <c r="Q140" s="498"/>
      <c r="R140" s="498"/>
      <c r="S140" s="498"/>
      <c r="T140" s="498"/>
      <c r="U140" s="498"/>
      <c r="V140" s="327"/>
      <c r="W140" s="499"/>
      <c r="X140" s="499"/>
      <c r="Y140" s="499"/>
      <c r="Z140" s="500"/>
      <c r="AA140" s="327"/>
      <c r="AB140" s="399"/>
      <c r="AC140" s="399"/>
      <c r="AD140" s="519"/>
      <c r="AE140" s="137"/>
      <c r="AF140" s="137"/>
      <c r="AG140" s="485"/>
      <c r="AH140" s="485"/>
      <c r="AI140" s="485"/>
      <c r="AJ140" s="485"/>
      <c r="AK140" s="485"/>
      <c r="AL140" s="485"/>
      <c r="AM140" s="485"/>
    </row>
    <row r="141" spans="1:39" ht="12.75">
      <c r="A141" s="338"/>
      <c r="B141" s="498"/>
      <c r="C141" s="498"/>
      <c r="D141" s="498"/>
      <c r="E141" s="498"/>
      <c r="F141" s="498"/>
      <c r="G141" s="498"/>
      <c r="H141" s="498"/>
      <c r="I141" s="498"/>
      <c r="J141" s="498"/>
      <c r="K141" s="498"/>
      <c r="L141" s="498"/>
      <c r="M141" s="498"/>
      <c r="N141" s="498"/>
      <c r="O141" s="498"/>
      <c r="P141" s="498"/>
      <c r="Q141" s="498"/>
      <c r="R141" s="498"/>
      <c r="S141" s="498"/>
      <c r="T141" s="498"/>
      <c r="U141" s="498"/>
      <c r="V141" s="327"/>
      <c r="W141" s="499"/>
      <c r="X141" s="499"/>
      <c r="Y141" s="499"/>
      <c r="Z141" s="500"/>
      <c r="AA141" s="327"/>
      <c r="AB141" s="399"/>
      <c r="AC141" s="399"/>
      <c r="AD141" s="519"/>
      <c r="AE141" s="137"/>
      <c r="AF141" s="137"/>
      <c r="AG141" s="485"/>
      <c r="AH141" s="485"/>
      <c r="AI141" s="485"/>
      <c r="AJ141" s="485"/>
      <c r="AK141" s="485"/>
      <c r="AL141" s="485"/>
      <c r="AM141" s="485"/>
    </row>
    <row r="142" spans="1:39" ht="12.75">
      <c r="A142" s="338"/>
      <c r="B142" s="498"/>
      <c r="C142" s="498"/>
      <c r="D142" s="498"/>
      <c r="E142" s="498"/>
      <c r="F142" s="498"/>
      <c r="G142" s="498"/>
      <c r="H142" s="498"/>
      <c r="I142" s="498"/>
      <c r="J142" s="498"/>
      <c r="K142" s="498"/>
      <c r="L142" s="498"/>
      <c r="M142" s="498"/>
      <c r="N142" s="498"/>
      <c r="O142" s="498"/>
      <c r="P142" s="498"/>
      <c r="Q142" s="498"/>
      <c r="R142" s="498"/>
      <c r="S142" s="498"/>
      <c r="T142" s="498"/>
      <c r="U142" s="498"/>
      <c r="V142" s="327"/>
      <c r="W142" s="499"/>
      <c r="X142" s="499"/>
      <c r="Y142" s="499"/>
      <c r="Z142" s="500"/>
      <c r="AA142" s="327"/>
      <c r="AB142" s="399"/>
      <c r="AC142" s="399"/>
      <c r="AD142" s="519"/>
      <c r="AE142" s="137"/>
      <c r="AF142" s="137"/>
      <c r="AG142" s="485"/>
      <c r="AH142" s="485"/>
      <c r="AI142" s="485"/>
      <c r="AJ142" s="485"/>
      <c r="AK142" s="485"/>
      <c r="AL142" s="485"/>
      <c r="AM142" s="485"/>
    </row>
    <row r="143" spans="1:39" ht="12.75">
      <c r="A143" s="338"/>
      <c r="B143" s="498"/>
      <c r="C143" s="498"/>
      <c r="D143" s="498"/>
      <c r="E143" s="498"/>
      <c r="F143" s="498"/>
      <c r="G143" s="498"/>
      <c r="H143" s="498"/>
      <c r="I143" s="498"/>
      <c r="J143" s="498"/>
      <c r="K143" s="498"/>
      <c r="L143" s="498"/>
      <c r="M143" s="498"/>
      <c r="N143" s="498"/>
      <c r="O143" s="498"/>
      <c r="P143" s="498"/>
      <c r="Q143" s="498"/>
      <c r="R143" s="498"/>
      <c r="S143" s="498"/>
      <c r="T143" s="498"/>
      <c r="U143" s="498"/>
      <c r="V143" s="327"/>
      <c r="W143" s="499"/>
      <c r="X143" s="499"/>
      <c r="Y143" s="499"/>
      <c r="Z143" s="500"/>
      <c r="AA143" s="327"/>
      <c r="AB143" s="399"/>
      <c r="AC143" s="399"/>
      <c r="AD143" s="519"/>
      <c r="AE143" s="137"/>
      <c r="AF143" s="137"/>
      <c r="AG143" s="485"/>
      <c r="AH143" s="485"/>
      <c r="AI143" s="485"/>
      <c r="AJ143" s="485"/>
      <c r="AK143" s="485"/>
      <c r="AL143" s="485"/>
      <c r="AM143" s="485"/>
    </row>
    <row r="144" spans="1:39" ht="12.75">
      <c r="A144" s="338"/>
      <c r="B144" s="498"/>
      <c r="C144" s="498"/>
      <c r="D144" s="498"/>
      <c r="E144" s="498"/>
      <c r="F144" s="498"/>
      <c r="G144" s="498"/>
      <c r="H144" s="498"/>
      <c r="I144" s="498"/>
      <c r="J144" s="498"/>
      <c r="K144" s="498"/>
      <c r="L144" s="498"/>
      <c r="M144" s="498"/>
      <c r="N144" s="498"/>
      <c r="O144" s="498"/>
      <c r="P144" s="498"/>
      <c r="Q144" s="498"/>
      <c r="R144" s="498"/>
      <c r="S144" s="498"/>
      <c r="T144" s="498"/>
      <c r="U144" s="498"/>
      <c r="V144" s="327"/>
      <c r="W144" s="499"/>
      <c r="X144" s="499"/>
      <c r="Y144" s="499"/>
      <c r="Z144" s="500"/>
      <c r="AA144" s="327"/>
      <c r="AB144" s="399"/>
      <c r="AC144" s="399"/>
      <c r="AD144" s="519"/>
      <c r="AE144" s="137"/>
      <c r="AF144" s="137"/>
      <c r="AG144" s="485"/>
      <c r="AH144" s="485"/>
      <c r="AI144" s="485"/>
      <c r="AJ144" s="485"/>
      <c r="AK144" s="485"/>
      <c r="AL144" s="485"/>
      <c r="AM144" s="485"/>
    </row>
    <row r="145" spans="1:39" ht="12.75">
      <c r="A145" s="338"/>
      <c r="B145" s="498"/>
      <c r="C145" s="498"/>
      <c r="D145" s="498"/>
      <c r="E145" s="498"/>
      <c r="F145" s="498"/>
      <c r="G145" s="498"/>
      <c r="H145" s="498"/>
      <c r="I145" s="498"/>
      <c r="J145" s="498"/>
      <c r="K145" s="498"/>
      <c r="L145" s="498"/>
      <c r="M145" s="498"/>
      <c r="N145" s="498"/>
      <c r="O145" s="498"/>
      <c r="P145" s="498"/>
      <c r="Q145" s="498"/>
      <c r="R145" s="498"/>
      <c r="S145" s="498"/>
      <c r="T145" s="498"/>
      <c r="U145" s="498"/>
      <c r="V145" s="327"/>
      <c r="W145" s="499"/>
      <c r="X145" s="499"/>
      <c r="Y145" s="499"/>
      <c r="Z145" s="500"/>
      <c r="AA145" s="327"/>
      <c r="AB145" s="399"/>
      <c r="AC145" s="399"/>
      <c r="AD145" s="519"/>
      <c r="AE145" s="137"/>
      <c r="AF145" s="137"/>
      <c r="AG145" s="485"/>
      <c r="AH145" s="485"/>
      <c r="AI145" s="485"/>
      <c r="AJ145" s="485"/>
      <c r="AK145" s="485"/>
      <c r="AL145" s="485"/>
      <c r="AM145" s="485"/>
    </row>
    <row r="146" spans="1:39" ht="12.75">
      <c r="A146" s="338"/>
      <c r="B146" s="498"/>
      <c r="C146" s="498"/>
      <c r="D146" s="498"/>
      <c r="E146" s="498"/>
      <c r="F146" s="498"/>
      <c r="G146" s="498"/>
      <c r="H146" s="498"/>
      <c r="I146" s="498"/>
      <c r="J146" s="498"/>
      <c r="K146" s="498"/>
      <c r="L146" s="498"/>
      <c r="M146" s="498"/>
      <c r="N146" s="498"/>
      <c r="O146" s="498"/>
      <c r="P146" s="498"/>
      <c r="Q146" s="498"/>
      <c r="R146" s="498"/>
      <c r="S146" s="498"/>
      <c r="T146" s="498"/>
      <c r="U146" s="498"/>
      <c r="V146" s="327"/>
      <c r="W146" s="499"/>
      <c r="X146" s="499"/>
      <c r="Y146" s="499"/>
      <c r="Z146" s="500"/>
      <c r="AA146" s="327"/>
      <c r="AB146" s="399"/>
      <c r="AC146" s="399"/>
      <c r="AD146" s="519"/>
      <c r="AE146" s="137"/>
      <c r="AF146" s="137"/>
      <c r="AG146" s="485"/>
      <c r="AH146" s="485"/>
      <c r="AI146" s="485"/>
      <c r="AJ146" s="485"/>
      <c r="AK146" s="485"/>
      <c r="AL146" s="485"/>
      <c r="AM146" s="485"/>
    </row>
    <row r="147" spans="1:39" ht="12.75">
      <c r="A147" s="338"/>
      <c r="B147" s="498"/>
      <c r="C147" s="498"/>
      <c r="D147" s="498"/>
      <c r="E147" s="498"/>
      <c r="F147" s="498"/>
      <c r="G147" s="498"/>
      <c r="H147" s="498"/>
      <c r="I147" s="498"/>
      <c r="J147" s="498"/>
      <c r="K147" s="498"/>
      <c r="L147" s="498"/>
      <c r="M147" s="498"/>
      <c r="N147" s="498"/>
      <c r="O147" s="498"/>
      <c r="P147" s="498"/>
      <c r="Q147" s="498"/>
      <c r="R147" s="498"/>
      <c r="S147" s="498"/>
      <c r="T147" s="498"/>
      <c r="U147" s="498"/>
      <c r="V147" s="327"/>
      <c r="W147" s="499"/>
      <c r="X147" s="499"/>
      <c r="Y147" s="499"/>
      <c r="Z147" s="500"/>
      <c r="AA147" s="327"/>
      <c r="AB147" s="399"/>
      <c r="AC147" s="399"/>
      <c r="AD147" s="519"/>
      <c r="AE147" s="137"/>
      <c r="AF147" s="137"/>
      <c r="AG147" s="485"/>
      <c r="AH147" s="485"/>
      <c r="AI147" s="485"/>
      <c r="AJ147" s="485"/>
      <c r="AK147" s="485"/>
      <c r="AL147" s="485"/>
      <c r="AM147" s="485"/>
    </row>
    <row r="148" spans="1:39" ht="12.75">
      <c r="A148" s="338"/>
      <c r="B148" s="498"/>
      <c r="C148" s="498"/>
      <c r="D148" s="498"/>
      <c r="E148" s="498"/>
      <c r="F148" s="498"/>
      <c r="G148" s="498"/>
      <c r="H148" s="498"/>
      <c r="I148" s="498"/>
      <c r="J148" s="498"/>
      <c r="K148" s="498"/>
      <c r="L148" s="498"/>
      <c r="M148" s="498"/>
      <c r="N148" s="498"/>
      <c r="O148" s="498"/>
      <c r="P148" s="498"/>
      <c r="Q148" s="498"/>
      <c r="R148" s="498"/>
      <c r="S148" s="498"/>
      <c r="T148" s="498"/>
      <c r="U148" s="498"/>
      <c r="V148" s="327"/>
      <c r="W148" s="499"/>
      <c r="X148" s="499"/>
      <c r="Y148" s="499"/>
      <c r="Z148" s="500"/>
      <c r="AA148" s="327"/>
      <c r="AB148" s="399"/>
      <c r="AC148" s="399"/>
      <c r="AD148" s="519"/>
      <c r="AE148" s="137"/>
      <c r="AF148" s="137"/>
      <c r="AG148" s="485"/>
      <c r="AH148" s="485"/>
      <c r="AI148" s="485"/>
      <c r="AJ148" s="485"/>
      <c r="AK148" s="485"/>
      <c r="AL148" s="485"/>
      <c r="AM148" s="485"/>
    </row>
    <row r="149" spans="1:39" ht="12.75">
      <c r="A149" s="338"/>
      <c r="B149" s="498"/>
      <c r="C149" s="498"/>
      <c r="D149" s="498"/>
      <c r="E149" s="498"/>
      <c r="F149" s="498"/>
      <c r="G149" s="498"/>
      <c r="H149" s="498"/>
      <c r="I149" s="498"/>
      <c r="J149" s="498"/>
      <c r="K149" s="498"/>
      <c r="L149" s="498"/>
      <c r="M149" s="498"/>
      <c r="N149" s="498"/>
      <c r="O149" s="498"/>
      <c r="P149" s="498"/>
      <c r="Q149" s="498"/>
      <c r="R149" s="498"/>
      <c r="S149" s="498"/>
      <c r="T149" s="498"/>
      <c r="U149" s="498"/>
      <c r="V149" s="327"/>
      <c r="W149" s="499"/>
      <c r="X149" s="499"/>
      <c r="Y149" s="499"/>
      <c r="Z149" s="500"/>
      <c r="AA149" s="327"/>
      <c r="AB149" s="399"/>
      <c r="AC149" s="399"/>
      <c r="AD149" s="519"/>
      <c r="AE149" s="137"/>
      <c r="AF149" s="137"/>
      <c r="AG149" s="485"/>
      <c r="AH149" s="485"/>
      <c r="AI149" s="485"/>
      <c r="AJ149" s="485"/>
      <c r="AK149" s="485"/>
      <c r="AL149" s="485"/>
      <c r="AM149" s="485"/>
    </row>
    <row r="150" spans="1:39" ht="12.75">
      <c r="A150" s="338"/>
      <c r="B150" s="498"/>
      <c r="C150" s="498"/>
      <c r="D150" s="498"/>
      <c r="E150" s="498"/>
      <c r="F150" s="498"/>
      <c r="G150" s="498"/>
      <c r="H150" s="498"/>
      <c r="I150" s="498"/>
      <c r="J150" s="498"/>
      <c r="K150" s="498"/>
      <c r="L150" s="498"/>
      <c r="M150" s="498"/>
      <c r="N150" s="498"/>
      <c r="O150" s="498"/>
      <c r="P150" s="498"/>
      <c r="Q150" s="498"/>
      <c r="R150" s="498"/>
      <c r="S150" s="498"/>
      <c r="T150" s="498"/>
      <c r="U150" s="498"/>
      <c r="V150" s="327"/>
      <c r="W150" s="499"/>
      <c r="X150" s="499"/>
      <c r="Y150" s="499"/>
      <c r="Z150" s="500"/>
      <c r="AA150" s="327"/>
      <c r="AB150" s="399"/>
      <c r="AC150" s="399"/>
      <c r="AD150" s="519"/>
      <c r="AE150" s="137"/>
      <c r="AF150" s="137"/>
      <c r="AG150" s="485"/>
      <c r="AH150" s="485"/>
      <c r="AI150" s="485"/>
      <c r="AJ150" s="485"/>
      <c r="AK150" s="485"/>
      <c r="AL150" s="485"/>
      <c r="AM150" s="485"/>
    </row>
    <row r="151" spans="1:39" ht="12.75">
      <c r="A151" s="338"/>
      <c r="B151" s="498"/>
      <c r="C151" s="498"/>
      <c r="D151" s="498"/>
      <c r="E151" s="498"/>
      <c r="F151" s="498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98"/>
      <c r="R151" s="498"/>
      <c r="S151" s="498"/>
      <c r="T151" s="498"/>
      <c r="U151" s="498"/>
      <c r="V151" s="327"/>
      <c r="W151" s="499"/>
      <c r="X151" s="499"/>
      <c r="Y151" s="499"/>
      <c r="Z151" s="500"/>
      <c r="AA151" s="327"/>
      <c r="AB151" s="399"/>
      <c r="AC151" s="399"/>
      <c r="AD151" s="519"/>
      <c r="AE151" s="137"/>
      <c r="AF151" s="137"/>
      <c r="AG151" s="485"/>
      <c r="AH151" s="485"/>
      <c r="AI151" s="485"/>
      <c r="AJ151" s="485"/>
      <c r="AK151" s="485"/>
      <c r="AL151" s="485"/>
      <c r="AM151" s="485"/>
    </row>
    <row r="152" spans="1:39" ht="12.75">
      <c r="A152" s="338"/>
      <c r="B152" s="498"/>
      <c r="C152" s="498"/>
      <c r="D152" s="498"/>
      <c r="E152" s="498"/>
      <c r="F152" s="498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98"/>
      <c r="R152" s="498"/>
      <c r="S152" s="498"/>
      <c r="T152" s="498"/>
      <c r="U152" s="498"/>
      <c r="V152" s="327"/>
      <c r="W152" s="499"/>
      <c r="X152" s="499"/>
      <c r="Y152" s="499"/>
      <c r="Z152" s="500"/>
      <c r="AA152" s="327"/>
      <c r="AB152" s="399"/>
      <c r="AC152" s="399"/>
      <c r="AD152" s="519"/>
      <c r="AE152" s="137"/>
      <c r="AF152" s="137"/>
      <c r="AG152" s="485"/>
      <c r="AH152" s="485"/>
      <c r="AI152" s="485"/>
      <c r="AJ152" s="485"/>
      <c r="AK152" s="485"/>
      <c r="AL152" s="485"/>
      <c r="AM152" s="485"/>
    </row>
    <row r="153" spans="1:39" ht="12.75">
      <c r="A153" s="338"/>
      <c r="B153" s="498"/>
      <c r="C153" s="498"/>
      <c r="D153" s="498"/>
      <c r="E153" s="498"/>
      <c r="F153" s="498"/>
      <c r="G153" s="498"/>
      <c r="H153" s="498"/>
      <c r="I153" s="498"/>
      <c r="J153" s="498"/>
      <c r="K153" s="498"/>
      <c r="L153" s="498"/>
      <c r="M153" s="498"/>
      <c r="N153" s="498"/>
      <c r="O153" s="498"/>
      <c r="P153" s="498"/>
      <c r="Q153" s="498"/>
      <c r="R153" s="498"/>
      <c r="S153" s="498"/>
      <c r="T153" s="498"/>
      <c r="U153" s="498"/>
      <c r="V153" s="327"/>
      <c r="W153" s="499"/>
      <c r="X153" s="499"/>
      <c r="Y153" s="499"/>
      <c r="Z153" s="500"/>
      <c r="AA153" s="327"/>
      <c r="AB153" s="399"/>
      <c r="AC153" s="399"/>
      <c r="AD153" s="519"/>
      <c r="AE153" s="137"/>
      <c r="AF153" s="137"/>
      <c r="AG153" s="485"/>
      <c r="AH153" s="485"/>
      <c r="AI153" s="485"/>
      <c r="AJ153" s="485"/>
      <c r="AK153" s="485"/>
      <c r="AL153" s="485"/>
      <c r="AM153" s="485"/>
    </row>
    <row r="154" spans="1:39" ht="12.75">
      <c r="A154" s="338"/>
      <c r="B154" s="498"/>
      <c r="C154" s="498"/>
      <c r="D154" s="498"/>
      <c r="E154" s="498"/>
      <c r="F154" s="498"/>
      <c r="G154" s="498"/>
      <c r="H154" s="498"/>
      <c r="I154" s="498"/>
      <c r="J154" s="498"/>
      <c r="K154" s="498"/>
      <c r="L154" s="498"/>
      <c r="M154" s="498"/>
      <c r="N154" s="498"/>
      <c r="O154" s="498"/>
      <c r="P154" s="498"/>
      <c r="Q154" s="498"/>
      <c r="R154" s="498"/>
      <c r="S154" s="498"/>
      <c r="T154" s="498"/>
      <c r="U154" s="498"/>
      <c r="V154" s="327"/>
      <c r="W154" s="499"/>
      <c r="X154" s="499"/>
      <c r="Y154" s="499"/>
      <c r="Z154" s="500"/>
      <c r="AA154" s="327"/>
      <c r="AB154" s="399"/>
      <c r="AC154" s="399"/>
      <c r="AD154" s="519"/>
      <c r="AE154" s="137"/>
      <c r="AF154" s="137"/>
      <c r="AG154" s="485"/>
      <c r="AH154" s="485"/>
      <c r="AI154" s="485"/>
      <c r="AJ154" s="485"/>
      <c r="AK154" s="485"/>
      <c r="AL154" s="485"/>
      <c r="AM154" s="485"/>
    </row>
    <row r="155" spans="1:39" ht="12.75">
      <c r="A155" s="338"/>
      <c r="B155" s="498"/>
      <c r="C155" s="498"/>
      <c r="D155" s="498"/>
      <c r="E155" s="498"/>
      <c r="F155" s="498"/>
      <c r="G155" s="498"/>
      <c r="H155" s="498"/>
      <c r="I155" s="498"/>
      <c r="J155" s="498"/>
      <c r="K155" s="498"/>
      <c r="L155" s="498"/>
      <c r="M155" s="498"/>
      <c r="N155" s="498"/>
      <c r="O155" s="498"/>
      <c r="P155" s="498"/>
      <c r="Q155" s="498"/>
      <c r="R155" s="498"/>
      <c r="S155" s="498"/>
      <c r="T155" s="498"/>
      <c r="U155" s="498"/>
      <c r="V155" s="327"/>
      <c r="W155" s="499"/>
      <c r="X155" s="499"/>
      <c r="Y155" s="499"/>
      <c r="Z155" s="500"/>
      <c r="AA155" s="327"/>
      <c r="AB155" s="399"/>
      <c r="AC155" s="399"/>
      <c r="AD155" s="519"/>
      <c r="AE155" s="137"/>
      <c r="AF155" s="137"/>
      <c r="AG155" s="485"/>
      <c r="AH155" s="485"/>
      <c r="AI155" s="485"/>
      <c r="AJ155" s="485"/>
      <c r="AK155" s="485"/>
      <c r="AL155" s="485"/>
      <c r="AM155" s="485"/>
    </row>
    <row r="156" spans="1:39" ht="12.75">
      <c r="A156" s="338"/>
      <c r="B156" s="498"/>
      <c r="C156" s="498"/>
      <c r="D156" s="498"/>
      <c r="E156" s="498"/>
      <c r="F156" s="498"/>
      <c r="G156" s="498"/>
      <c r="H156" s="498"/>
      <c r="I156" s="498"/>
      <c r="J156" s="498"/>
      <c r="K156" s="498"/>
      <c r="L156" s="498"/>
      <c r="M156" s="498"/>
      <c r="N156" s="498"/>
      <c r="O156" s="498"/>
      <c r="P156" s="498"/>
      <c r="Q156" s="498"/>
      <c r="R156" s="498"/>
      <c r="S156" s="498"/>
      <c r="T156" s="498"/>
      <c r="U156" s="498"/>
      <c r="V156" s="327"/>
      <c r="W156" s="499"/>
      <c r="X156" s="499"/>
      <c r="Y156" s="499"/>
      <c r="Z156" s="500"/>
      <c r="AA156" s="327"/>
      <c r="AB156" s="399"/>
      <c r="AC156" s="399"/>
      <c r="AD156" s="519"/>
      <c r="AE156" s="137"/>
      <c r="AF156" s="137"/>
      <c r="AG156" s="485"/>
      <c r="AH156" s="485"/>
      <c r="AI156" s="485"/>
      <c r="AJ156" s="485"/>
      <c r="AK156" s="485"/>
      <c r="AL156" s="485"/>
      <c r="AM156" s="485"/>
    </row>
    <row r="157" spans="1:39" ht="12.75">
      <c r="A157" s="338"/>
      <c r="B157" s="498"/>
      <c r="C157" s="498"/>
      <c r="D157" s="498"/>
      <c r="E157" s="498"/>
      <c r="F157" s="498"/>
      <c r="G157" s="498"/>
      <c r="H157" s="498"/>
      <c r="I157" s="498"/>
      <c r="J157" s="498"/>
      <c r="K157" s="498"/>
      <c r="L157" s="498"/>
      <c r="M157" s="498"/>
      <c r="N157" s="498"/>
      <c r="O157" s="498"/>
      <c r="P157" s="498"/>
      <c r="Q157" s="498"/>
      <c r="R157" s="498"/>
      <c r="S157" s="498"/>
      <c r="T157" s="498"/>
      <c r="U157" s="498"/>
      <c r="V157" s="327"/>
      <c r="W157" s="499"/>
      <c r="X157" s="499"/>
      <c r="Y157" s="499"/>
      <c r="Z157" s="500"/>
      <c r="AA157" s="327"/>
      <c r="AB157" s="399"/>
      <c r="AC157" s="399"/>
      <c r="AD157" s="519"/>
      <c r="AE157" s="137"/>
      <c r="AF157" s="137"/>
      <c r="AG157" s="485"/>
      <c r="AH157" s="485"/>
      <c r="AI157" s="485"/>
      <c r="AJ157" s="485"/>
      <c r="AK157" s="485"/>
      <c r="AL157" s="485"/>
      <c r="AM157" s="485"/>
    </row>
    <row r="158" spans="1:39" ht="12.75">
      <c r="A158" s="338"/>
      <c r="B158" s="498"/>
      <c r="C158" s="498"/>
      <c r="D158" s="498"/>
      <c r="E158" s="498"/>
      <c r="F158" s="498"/>
      <c r="G158" s="498"/>
      <c r="H158" s="498"/>
      <c r="I158" s="498"/>
      <c r="J158" s="498"/>
      <c r="K158" s="498"/>
      <c r="L158" s="498"/>
      <c r="M158" s="498"/>
      <c r="N158" s="498"/>
      <c r="O158" s="498"/>
      <c r="P158" s="498"/>
      <c r="Q158" s="498"/>
      <c r="R158" s="498"/>
      <c r="S158" s="498"/>
      <c r="T158" s="498"/>
      <c r="U158" s="498"/>
      <c r="V158" s="327"/>
      <c r="W158" s="499"/>
      <c r="X158" s="499"/>
      <c r="Y158" s="499"/>
      <c r="Z158" s="500"/>
      <c r="AA158" s="327"/>
      <c r="AB158" s="399"/>
      <c r="AC158" s="399"/>
      <c r="AD158" s="519"/>
      <c r="AE158" s="137"/>
      <c r="AF158" s="137"/>
      <c r="AG158" s="485"/>
      <c r="AH158" s="485"/>
      <c r="AI158" s="485"/>
      <c r="AJ158" s="485"/>
      <c r="AK158" s="485"/>
      <c r="AL158" s="485"/>
      <c r="AM158" s="485"/>
    </row>
    <row r="159" spans="1:39" ht="12.75">
      <c r="A159" s="338"/>
      <c r="B159" s="498"/>
      <c r="C159" s="498"/>
      <c r="D159" s="498"/>
      <c r="E159" s="498"/>
      <c r="F159" s="498"/>
      <c r="G159" s="498"/>
      <c r="H159" s="498"/>
      <c r="I159" s="498"/>
      <c r="J159" s="498"/>
      <c r="K159" s="498"/>
      <c r="L159" s="498"/>
      <c r="M159" s="498"/>
      <c r="N159" s="498"/>
      <c r="O159" s="498"/>
      <c r="P159" s="498"/>
      <c r="Q159" s="498"/>
      <c r="R159" s="498"/>
      <c r="S159" s="498"/>
      <c r="T159" s="498"/>
      <c r="U159" s="498"/>
      <c r="V159" s="327"/>
      <c r="W159" s="499"/>
      <c r="X159" s="499"/>
      <c r="Y159" s="499"/>
      <c r="Z159" s="500"/>
      <c r="AA159" s="327"/>
      <c r="AB159" s="399"/>
      <c r="AC159" s="399"/>
      <c r="AD159" s="519"/>
      <c r="AE159" s="137"/>
      <c r="AF159" s="137"/>
      <c r="AG159" s="485"/>
      <c r="AH159" s="485"/>
      <c r="AI159" s="485"/>
      <c r="AJ159" s="485"/>
      <c r="AK159" s="485"/>
      <c r="AL159" s="485"/>
      <c r="AM159" s="485"/>
    </row>
    <row r="160" spans="1:39" ht="12.75">
      <c r="A160" s="338"/>
      <c r="B160" s="498"/>
      <c r="C160" s="498"/>
      <c r="D160" s="498"/>
      <c r="E160" s="498"/>
      <c r="F160" s="498"/>
      <c r="G160" s="498"/>
      <c r="H160" s="498"/>
      <c r="I160" s="498"/>
      <c r="J160" s="498"/>
      <c r="K160" s="498"/>
      <c r="L160" s="498"/>
      <c r="M160" s="498"/>
      <c r="N160" s="498"/>
      <c r="O160" s="498"/>
      <c r="P160" s="498"/>
      <c r="Q160" s="498"/>
      <c r="R160" s="498"/>
      <c r="S160" s="498"/>
      <c r="T160" s="498"/>
      <c r="U160" s="498"/>
      <c r="V160" s="327"/>
      <c r="W160" s="499"/>
      <c r="X160" s="499"/>
      <c r="Y160" s="499"/>
      <c r="Z160" s="500"/>
      <c r="AA160" s="327"/>
      <c r="AB160" s="399"/>
      <c r="AC160" s="399"/>
      <c r="AD160" s="519"/>
      <c r="AE160" s="137"/>
      <c r="AF160" s="137"/>
      <c r="AG160" s="485"/>
      <c r="AH160" s="485"/>
      <c r="AI160" s="485"/>
      <c r="AJ160" s="485"/>
      <c r="AK160" s="485"/>
      <c r="AL160" s="485"/>
      <c r="AM160" s="485"/>
    </row>
    <row r="161" spans="1:39" ht="12.75">
      <c r="A161" s="338"/>
      <c r="B161" s="498"/>
      <c r="C161" s="498"/>
      <c r="D161" s="498"/>
      <c r="E161" s="498"/>
      <c r="F161" s="498"/>
      <c r="G161" s="498"/>
      <c r="H161" s="498"/>
      <c r="I161" s="498"/>
      <c r="J161" s="498"/>
      <c r="K161" s="498"/>
      <c r="L161" s="498"/>
      <c r="M161" s="498"/>
      <c r="N161" s="498"/>
      <c r="O161" s="498"/>
      <c r="P161" s="498"/>
      <c r="Q161" s="498"/>
      <c r="R161" s="498"/>
      <c r="S161" s="498"/>
      <c r="T161" s="498"/>
      <c r="U161" s="498"/>
      <c r="V161" s="327"/>
      <c r="W161" s="499"/>
      <c r="X161" s="499"/>
      <c r="Y161" s="499"/>
      <c r="Z161" s="500"/>
      <c r="AA161" s="327"/>
      <c r="AB161" s="399"/>
      <c r="AC161" s="399"/>
      <c r="AD161" s="519"/>
      <c r="AE161" s="137"/>
      <c r="AF161" s="137"/>
      <c r="AG161" s="485"/>
      <c r="AH161" s="485"/>
      <c r="AI161" s="485"/>
      <c r="AJ161" s="485"/>
      <c r="AK161" s="485"/>
      <c r="AL161" s="485"/>
      <c r="AM161" s="485"/>
    </row>
    <row r="162" spans="1:39" ht="12.75">
      <c r="A162" s="338"/>
      <c r="B162" s="498"/>
      <c r="C162" s="498"/>
      <c r="D162" s="498"/>
      <c r="E162" s="498"/>
      <c r="F162" s="498"/>
      <c r="G162" s="498"/>
      <c r="H162" s="498"/>
      <c r="I162" s="498"/>
      <c r="J162" s="498"/>
      <c r="K162" s="498"/>
      <c r="L162" s="498"/>
      <c r="M162" s="498"/>
      <c r="N162" s="498"/>
      <c r="O162" s="498"/>
      <c r="P162" s="498"/>
      <c r="Q162" s="498"/>
      <c r="R162" s="498"/>
      <c r="S162" s="498"/>
      <c r="T162" s="498"/>
      <c r="U162" s="498"/>
      <c r="V162" s="327"/>
      <c r="W162" s="499"/>
      <c r="X162" s="499"/>
      <c r="Y162" s="499"/>
      <c r="Z162" s="500"/>
      <c r="AA162" s="327"/>
      <c r="AB162" s="399"/>
      <c r="AC162" s="399"/>
      <c r="AD162" s="519"/>
      <c r="AE162" s="137"/>
      <c r="AF162" s="137"/>
      <c r="AG162" s="485"/>
      <c r="AH162" s="485"/>
      <c r="AI162" s="485"/>
      <c r="AJ162" s="485"/>
      <c r="AK162" s="485"/>
      <c r="AL162" s="485"/>
      <c r="AM162" s="485"/>
    </row>
    <row r="163" spans="1:39" ht="12.75">
      <c r="A163" s="338"/>
      <c r="B163" s="498"/>
      <c r="C163" s="498"/>
      <c r="D163" s="498"/>
      <c r="E163" s="498"/>
      <c r="F163" s="498"/>
      <c r="G163" s="498"/>
      <c r="H163" s="498"/>
      <c r="I163" s="498"/>
      <c r="J163" s="498"/>
      <c r="K163" s="498"/>
      <c r="L163" s="498"/>
      <c r="M163" s="498"/>
      <c r="N163" s="498"/>
      <c r="O163" s="498"/>
      <c r="P163" s="498"/>
      <c r="Q163" s="498"/>
      <c r="R163" s="498"/>
      <c r="S163" s="498"/>
      <c r="T163" s="498"/>
      <c r="U163" s="498"/>
      <c r="V163" s="327"/>
      <c r="W163" s="499"/>
      <c r="X163" s="499"/>
      <c r="Y163" s="499"/>
      <c r="Z163" s="500"/>
      <c r="AA163" s="327"/>
      <c r="AB163" s="399"/>
      <c r="AC163" s="399"/>
      <c r="AD163" s="519"/>
      <c r="AE163" s="137"/>
      <c r="AF163" s="137"/>
      <c r="AG163" s="485"/>
      <c r="AH163" s="485"/>
      <c r="AI163" s="485"/>
      <c r="AJ163" s="485"/>
      <c r="AK163" s="485"/>
      <c r="AL163" s="485"/>
      <c r="AM163" s="485"/>
    </row>
    <row r="164" spans="1:39" ht="12.75">
      <c r="A164" s="338"/>
      <c r="B164" s="498"/>
      <c r="C164" s="498"/>
      <c r="D164" s="498"/>
      <c r="E164" s="498"/>
      <c r="F164" s="498"/>
      <c r="G164" s="498"/>
      <c r="H164" s="498"/>
      <c r="I164" s="498"/>
      <c r="J164" s="498"/>
      <c r="K164" s="498"/>
      <c r="L164" s="498"/>
      <c r="M164" s="498"/>
      <c r="N164" s="498"/>
      <c r="O164" s="498"/>
      <c r="P164" s="498"/>
      <c r="Q164" s="498"/>
      <c r="R164" s="498"/>
      <c r="S164" s="498"/>
      <c r="T164" s="498"/>
      <c r="U164" s="498"/>
      <c r="V164" s="327"/>
      <c r="W164" s="499"/>
      <c r="X164" s="499"/>
      <c r="Y164" s="499"/>
      <c r="Z164" s="500"/>
      <c r="AA164" s="327"/>
      <c r="AB164" s="399"/>
      <c r="AC164" s="399"/>
      <c r="AD164" s="519"/>
      <c r="AE164" s="137"/>
      <c r="AF164" s="137"/>
      <c r="AG164" s="485"/>
      <c r="AH164" s="485"/>
      <c r="AI164" s="485"/>
      <c r="AJ164" s="485"/>
      <c r="AK164" s="485"/>
      <c r="AL164" s="485"/>
      <c r="AM164" s="485"/>
    </row>
    <row r="165" spans="1:39" ht="12.75">
      <c r="A165" s="338"/>
      <c r="B165" s="498"/>
      <c r="C165" s="498"/>
      <c r="D165" s="498"/>
      <c r="E165" s="498"/>
      <c r="F165" s="498"/>
      <c r="G165" s="498"/>
      <c r="H165" s="498"/>
      <c r="I165" s="498"/>
      <c r="J165" s="498"/>
      <c r="K165" s="498"/>
      <c r="L165" s="498"/>
      <c r="M165" s="498"/>
      <c r="N165" s="498"/>
      <c r="O165" s="498"/>
      <c r="P165" s="498"/>
      <c r="Q165" s="498"/>
      <c r="R165" s="498"/>
      <c r="S165" s="498"/>
      <c r="T165" s="498"/>
      <c r="U165" s="498"/>
      <c r="V165" s="327"/>
      <c r="W165" s="499"/>
      <c r="X165" s="499"/>
      <c r="Y165" s="499"/>
      <c r="Z165" s="500"/>
      <c r="AA165" s="327"/>
      <c r="AB165" s="399"/>
      <c r="AC165" s="399"/>
      <c r="AD165" s="519"/>
      <c r="AE165" s="137"/>
      <c r="AF165" s="137"/>
      <c r="AG165" s="485"/>
      <c r="AH165" s="485"/>
      <c r="AI165" s="485"/>
      <c r="AJ165" s="485"/>
      <c r="AK165" s="485"/>
      <c r="AL165" s="485"/>
      <c r="AM165" s="485"/>
    </row>
    <row r="166" spans="1:39" ht="12.75">
      <c r="A166" s="338"/>
      <c r="B166" s="498"/>
      <c r="C166" s="498"/>
      <c r="D166" s="498"/>
      <c r="E166" s="498"/>
      <c r="F166" s="498"/>
      <c r="G166" s="498"/>
      <c r="H166" s="498"/>
      <c r="I166" s="498"/>
      <c r="J166" s="498"/>
      <c r="K166" s="498"/>
      <c r="L166" s="498"/>
      <c r="M166" s="498"/>
      <c r="N166" s="498"/>
      <c r="O166" s="498"/>
      <c r="P166" s="498"/>
      <c r="Q166" s="498"/>
      <c r="R166" s="498"/>
      <c r="S166" s="498"/>
      <c r="T166" s="498"/>
      <c r="U166" s="498"/>
      <c r="V166" s="327"/>
      <c r="W166" s="499"/>
      <c r="X166" s="499"/>
      <c r="Y166" s="499"/>
      <c r="Z166" s="500"/>
      <c r="AA166" s="327"/>
      <c r="AB166" s="399"/>
      <c r="AC166" s="399"/>
      <c r="AD166" s="519"/>
      <c r="AE166" s="137"/>
      <c r="AF166" s="137"/>
      <c r="AG166" s="485"/>
      <c r="AH166" s="485"/>
      <c r="AI166" s="485"/>
      <c r="AJ166" s="485"/>
      <c r="AK166" s="485"/>
      <c r="AL166" s="485"/>
      <c r="AM166" s="485"/>
    </row>
    <row r="167" spans="1:39" ht="12.75">
      <c r="A167" s="338"/>
      <c r="B167" s="498"/>
      <c r="C167" s="498"/>
      <c r="D167" s="498"/>
      <c r="E167" s="498"/>
      <c r="F167" s="498"/>
      <c r="G167" s="498"/>
      <c r="H167" s="498"/>
      <c r="I167" s="498"/>
      <c r="J167" s="498"/>
      <c r="K167" s="498"/>
      <c r="L167" s="498"/>
      <c r="M167" s="498"/>
      <c r="N167" s="498"/>
      <c r="O167" s="498"/>
      <c r="P167" s="498"/>
      <c r="Q167" s="498"/>
      <c r="R167" s="498"/>
      <c r="S167" s="498"/>
      <c r="T167" s="498"/>
      <c r="U167" s="498"/>
      <c r="V167" s="327"/>
      <c r="W167" s="499"/>
      <c r="X167" s="499"/>
      <c r="Y167" s="499"/>
      <c r="Z167" s="500"/>
      <c r="AA167" s="327"/>
      <c r="AB167" s="399"/>
      <c r="AC167" s="399"/>
      <c r="AD167" s="519"/>
      <c r="AE167" s="137"/>
      <c r="AF167" s="137"/>
      <c r="AG167" s="485"/>
      <c r="AH167" s="485"/>
      <c r="AI167" s="485"/>
      <c r="AJ167" s="485"/>
      <c r="AK167" s="485"/>
      <c r="AL167" s="485"/>
      <c r="AM167" s="485"/>
    </row>
    <row r="168" spans="1:39" ht="12.75">
      <c r="A168" s="338"/>
      <c r="B168" s="498"/>
      <c r="C168" s="498"/>
      <c r="D168" s="498"/>
      <c r="E168" s="498"/>
      <c r="F168" s="498"/>
      <c r="G168" s="498"/>
      <c r="H168" s="498"/>
      <c r="I168" s="498"/>
      <c r="J168" s="498"/>
      <c r="K168" s="498"/>
      <c r="L168" s="498"/>
      <c r="M168" s="498"/>
      <c r="N168" s="498"/>
      <c r="O168" s="498"/>
      <c r="P168" s="498"/>
      <c r="Q168" s="498"/>
      <c r="R168" s="498"/>
      <c r="S168" s="498"/>
      <c r="T168" s="498"/>
      <c r="U168" s="498"/>
      <c r="V168" s="327"/>
      <c r="W168" s="499"/>
      <c r="X168" s="499"/>
      <c r="Y168" s="499"/>
      <c r="Z168" s="500"/>
      <c r="AA168" s="327"/>
      <c r="AB168" s="399"/>
      <c r="AC168" s="399"/>
      <c r="AD168" s="519"/>
      <c r="AE168" s="137"/>
      <c r="AF168" s="137"/>
      <c r="AG168" s="485"/>
      <c r="AH168" s="485"/>
      <c r="AI168" s="485"/>
      <c r="AJ168" s="485"/>
      <c r="AK168" s="485"/>
      <c r="AL168" s="485"/>
      <c r="AM168" s="485"/>
    </row>
    <row r="169" spans="1:39" ht="12.75">
      <c r="A169" s="338"/>
      <c r="B169" s="498"/>
      <c r="C169" s="498"/>
      <c r="D169" s="498"/>
      <c r="E169" s="498"/>
      <c r="F169" s="498"/>
      <c r="G169" s="498"/>
      <c r="H169" s="498"/>
      <c r="I169" s="498"/>
      <c r="J169" s="498"/>
      <c r="K169" s="498"/>
      <c r="L169" s="498"/>
      <c r="M169" s="498"/>
      <c r="N169" s="498"/>
      <c r="O169" s="498"/>
      <c r="P169" s="498"/>
      <c r="Q169" s="498"/>
      <c r="R169" s="498"/>
      <c r="S169" s="498"/>
      <c r="T169" s="498"/>
      <c r="U169" s="498"/>
      <c r="V169" s="327"/>
      <c r="W169" s="499"/>
      <c r="X169" s="499"/>
      <c r="Y169" s="499"/>
      <c r="Z169" s="500"/>
      <c r="AA169" s="327"/>
      <c r="AB169" s="399"/>
      <c r="AC169" s="399"/>
      <c r="AD169" s="519"/>
      <c r="AE169" s="137"/>
      <c r="AF169" s="137"/>
      <c r="AG169" s="485"/>
      <c r="AH169" s="485"/>
      <c r="AI169" s="485"/>
      <c r="AJ169" s="485"/>
      <c r="AK169" s="485"/>
      <c r="AL169" s="485"/>
      <c r="AM169" s="485"/>
    </row>
    <row r="170" spans="1:39" ht="12.75">
      <c r="A170" s="338"/>
      <c r="B170" s="498"/>
      <c r="C170" s="498"/>
      <c r="D170" s="498"/>
      <c r="E170" s="498"/>
      <c r="F170" s="498"/>
      <c r="G170" s="498"/>
      <c r="H170" s="498"/>
      <c r="I170" s="498"/>
      <c r="J170" s="498"/>
      <c r="K170" s="498"/>
      <c r="L170" s="498"/>
      <c r="M170" s="498"/>
      <c r="N170" s="498"/>
      <c r="O170" s="498"/>
      <c r="P170" s="498"/>
      <c r="Q170" s="498"/>
      <c r="R170" s="498"/>
      <c r="S170" s="498"/>
      <c r="T170" s="498"/>
      <c r="U170" s="498"/>
      <c r="V170" s="327"/>
      <c r="W170" s="499"/>
      <c r="X170" s="499"/>
      <c r="Y170" s="499"/>
      <c r="Z170" s="500"/>
      <c r="AA170" s="327"/>
      <c r="AB170" s="399"/>
      <c r="AC170" s="399"/>
      <c r="AD170" s="519"/>
      <c r="AE170" s="137"/>
      <c r="AF170" s="137"/>
      <c r="AG170" s="485"/>
      <c r="AH170" s="485"/>
      <c r="AI170" s="485"/>
      <c r="AJ170" s="485"/>
      <c r="AK170" s="485"/>
      <c r="AL170" s="485"/>
      <c r="AM170" s="485"/>
    </row>
    <row r="171" spans="1:39" ht="12.75">
      <c r="A171" s="338"/>
      <c r="B171" s="498"/>
      <c r="C171" s="498"/>
      <c r="D171" s="498"/>
      <c r="E171" s="498"/>
      <c r="F171" s="498"/>
      <c r="G171" s="498"/>
      <c r="H171" s="498"/>
      <c r="I171" s="498"/>
      <c r="J171" s="498"/>
      <c r="K171" s="498"/>
      <c r="L171" s="498"/>
      <c r="M171" s="498"/>
      <c r="N171" s="498"/>
      <c r="O171" s="498"/>
      <c r="P171" s="498"/>
      <c r="Q171" s="498"/>
      <c r="R171" s="498"/>
      <c r="S171" s="498"/>
      <c r="T171" s="498"/>
      <c r="U171" s="498"/>
      <c r="V171" s="327"/>
      <c r="W171" s="499"/>
      <c r="X171" s="499"/>
      <c r="Y171" s="499"/>
      <c r="Z171" s="500"/>
      <c r="AA171" s="327"/>
      <c r="AB171" s="399"/>
      <c r="AC171" s="399"/>
      <c r="AD171" s="519"/>
      <c r="AE171" s="137"/>
      <c r="AF171" s="137"/>
      <c r="AG171" s="485"/>
      <c r="AH171" s="485"/>
      <c r="AI171" s="485"/>
      <c r="AJ171" s="485"/>
      <c r="AK171" s="485"/>
      <c r="AL171" s="485"/>
      <c r="AM171" s="485"/>
    </row>
    <row r="172" spans="1:39" ht="12.75">
      <c r="A172" s="338"/>
      <c r="B172" s="498"/>
      <c r="C172" s="498"/>
      <c r="D172" s="498"/>
      <c r="E172" s="498"/>
      <c r="F172" s="498"/>
      <c r="G172" s="498"/>
      <c r="H172" s="498"/>
      <c r="I172" s="498"/>
      <c r="J172" s="498"/>
      <c r="K172" s="498"/>
      <c r="L172" s="498"/>
      <c r="M172" s="498"/>
      <c r="N172" s="498"/>
      <c r="O172" s="498"/>
      <c r="P172" s="498"/>
      <c r="Q172" s="498"/>
      <c r="R172" s="498"/>
      <c r="S172" s="498"/>
      <c r="T172" s="498"/>
      <c r="U172" s="498"/>
      <c r="V172" s="327"/>
      <c r="W172" s="499"/>
      <c r="X172" s="499"/>
      <c r="Y172" s="499"/>
      <c r="Z172" s="500"/>
      <c r="AA172" s="327"/>
      <c r="AB172" s="399"/>
      <c r="AC172" s="399"/>
      <c r="AD172" s="519"/>
      <c r="AE172" s="137"/>
      <c r="AF172" s="137"/>
      <c r="AG172" s="485"/>
      <c r="AH172" s="485"/>
      <c r="AI172" s="485"/>
      <c r="AJ172" s="485"/>
      <c r="AK172" s="485"/>
      <c r="AL172" s="485"/>
      <c r="AM172" s="485"/>
    </row>
    <row r="173" spans="1:39" ht="12.75">
      <c r="A173" s="338"/>
      <c r="B173" s="498"/>
      <c r="C173" s="498"/>
      <c r="D173" s="498"/>
      <c r="E173" s="498"/>
      <c r="F173" s="498"/>
      <c r="G173" s="498"/>
      <c r="H173" s="498"/>
      <c r="I173" s="498"/>
      <c r="J173" s="498"/>
      <c r="K173" s="498"/>
      <c r="L173" s="498"/>
      <c r="M173" s="498"/>
      <c r="N173" s="498"/>
      <c r="O173" s="498"/>
      <c r="P173" s="498"/>
      <c r="Q173" s="498"/>
      <c r="R173" s="498"/>
      <c r="S173" s="498"/>
      <c r="T173" s="498"/>
      <c r="U173" s="498"/>
      <c r="V173" s="327"/>
      <c r="W173" s="499"/>
      <c r="X173" s="499"/>
      <c r="Y173" s="499"/>
      <c r="Z173" s="500"/>
      <c r="AA173" s="327"/>
      <c r="AB173" s="399"/>
      <c r="AC173" s="399"/>
      <c r="AD173" s="519"/>
      <c r="AE173" s="137"/>
      <c r="AF173" s="137"/>
      <c r="AG173" s="485"/>
      <c r="AH173" s="485"/>
      <c r="AI173" s="485"/>
      <c r="AJ173" s="485"/>
      <c r="AK173" s="485"/>
      <c r="AL173" s="485"/>
      <c r="AM173" s="485"/>
    </row>
    <row r="174" spans="1:39" ht="12.75">
      <c r="A174" s="338"/>
      <c r="B174" s="498"/>
      <c r="C174" s="498"/>
      <c r="D174" s="498"/>
      <c r="E174" s="498"/>
      <c r="F174" s="498"/>
      <c r="G174" s="498"/>
      <c r="H174" s="498"/>
      <c r="I174" s="498"/>
      <c r="J174" s="498"/>
      <c r="K174" s="498"/>
      <c r="L174" s="498"/>
      <c r="M174" s="498"/>
      <c r="N174" s="498"/>
      <c r="O174" s="498"/>
      <c r="P174" s="498"/>
      <c r="Q174" s="498"/>
      <c r="R174" s="498"/>
      <c r="S174" s="498"/>
      <c r="T174" s="498"/>
      <c r="U174" s="498"/>
      <c r="V174" s="327"/>
      <c r="W174" s="499"/>
      <c r="X174" s="499"/>
      <c r="Y174" s="499"/>
      <c r="Z174" s="500"/>
      <c r="AA174" s="327"/>
      <c r="AB174" s="399"/>
      <c r="AC174" s="399"/>
      <c r="AD174" s="519"/>
      <c r="AE174" s="137"/>
      <c r="AF174" s="137"/>
      <c r="AG174" s="485"/>
      <c r="AH174" s="485"/>
      <c r="AI174" s="485"/>
      <c r="AJ174" s="485"/>
      <c r="AK174" s="485"/>
      <c r="AL174" s="485"/>
      <c r="AM174" s="485"/>
    </row>
    <row r="175" spans="1:39" ht="12.75">
      <c r="A175" s="338"/>
      <c r="B175" s="498"/>
      <c r="C175" s="498"/>
      <c r="D175" s="498"/>
      <c r="E175" s="498"/>
      <c r="F175" s="498"/>
      <c r="G175" s="498"/>
      <c r="H175" s="498"/>
      <c r="I175" s="498"/>
      <c r="J175" s="498"/>
      <c r="K175" s="498"/>
      <c r="L175" s="498"/>
      <c r="M175" s="498"/>
      <c r="N175" s="498"/>
      <c r="O175" s="498"/>
      <c r="P175" s="498"/>
      <c r="Q175" s="498"/>
      <c r="R175" s="498"/>
      <c r="S175" s="498"/>
      <c r="T175" s="498"/>
      <c r="U175" s="498"/>
      <c r="V175" s="327"/>
      <c r="W175" s="499"/>
      <c r="X175" s="499"/>
      <c r="Y175" s="499"/>
      <c r="Z175" s="500"/>
      <c r="AA175" s="327"/>
      <c r="AB175" s="399"/>
      <c r="AC175" s="399"/>
      <c r="AD175" s="519"/>
      <c r="AE175" s="137"/>
      <c r="AF175" s="137"/>
      <c r="AG175" s="485"/>
      <c r="AH175" s="485"/>
      <c r="AI175" s="485"/>
      <c r="AJ175" s="485"/>
      <c r="AK175" s="485"/>
      <c r="AL175" s="485"/>
      <c r="AM175" s="485"/>
    </row>
    <row r="176" spans="1:39" ht="12.75">
      <c r="A176" s="338"/>
      <c r="B176" s="498"/>
      <c r="C176" s="498"/>
      <c r="D176" s="498"/>
      <c r="E176" s="498"/>
      <c r="F176" s="498"/>
      <c r="G176" s="498"/>
      <c r="H176" s="498"/>
      <c r="I176" s="498"/>
      <c r="J176" s="498"/>
      <c r="K176" s="498"/>
      <c r="L176" s="498"/>
      <c r="M176" s="498"/>
      <c r="N176" s="498"/>
      <c r="O176" s="498"/>
      <c r="P176" s="498"/>
      <c r="Q176" s="498"/>
      <c r="R176" s="498"/>
      <c r="S176" s="498"/>
      <c r="T176" s="498"/>
      <c r="U176" s="498"/>
      <c r="V176" s="327"/>
      <c r="W176" s="499"/>
      <c r="X176" s="499"/>
      <c r="Y176" s="499"/>
      <c r="Z176" s="500"/>
      <c r="AA176" s="327"/>
      <c r="AB176" s="399"/>
      <c r="AC176" s="399"/>
      <c r="AD176" s="519"/>
      <c r="AE176" s="137"/>
      <c r="AF176" s="137"/>
      <c r="AG176" s="485"/>
      <c r="AH176" s="485"/>
      <c r="AI176" s="485"/>
      <c r="AJ176" s="485"/>
      <c r="AK176" s="485"/>
      <c r="AL176" s="485"/>
      <c r="AM176" s="485"/>
    </row>
    <row r="177" spans="1:39" ht="12.75">
      <c r="A177" s="338"/>
      <c r="B177" s="498"/>
      <c r="C177" s="498"/>
      <c r="D177" s="498"/>
      <c r="E177" s="498"/>
      <c r="F177" s="498"/>
      <c r="G177" s="498"/>
      <c r="H177" s="498"/>
      <c r="I177" s="498"/>
      <c r="J177" s="498"/>
      <c r="K177" s="498"/>
      <c r="L177" s="498"/>
      <c r="M177" s="498"/>
      <c r="N177" s="498"/>
      <c r="O177" s="498"/>
      <c r="P177" s="498"/>
      <c r="Q177" s="498"/>
      <c r="R177" s="498"/>
      <c r="S177" s="498"/>
      <c r="T177" s="498"/>
      <c r="U177" s="498"/>
      <c r="V177" s="327"/>
      <c r="W177" s="499"/>
      <c r="X177" s="499"/>
      <c r="Y177" s="499"/>
      <c r="Z177" s="500"/>
      <c r="AA177" s="327"/>
      <c r="AB177" s="399"/>
      <c r="AC177" s="399"/>
      <c r="AD177" s="519"/>
      <c r="AE177" s="137"/>
      <c r="AF177" s="137"/>
      <c r="AG177" s="485"/>
      <c r="AH177" s="485"/>
      <c r="AI177" s="485"/>
      <c r="AJ177" s="485"/>
      <c r="AK177" s="485"/>
      <c r="AL177" s="485"/>
      <c r="AM177" s="485"/>
    </row>
    <row r="178" spans="1:39" ht="12.75">
      <c r="A178" s="338"/>
      <c r="B178" s="498"/>
      <c r="C178" s="498"/>
      <c r="D178" s="498"/>
      <c r="E178" s="498"/>
      <c r="F178" s="498"/>
      <c r="G178" s="498"/>
      <c r="H178" s="498"/>
      <c r="I178" s="498"/>
      <c r="J178" s="498"/>
      <c r="K178" s="498"/>
      <c r="L178" s="498"/>
      <c r="M178" s="498"/>
      <c r="N178" s="498"/>
      <c r="O178" s="498"/>
      <c r="P178" s="498"/>
      <c r="Q178" s="498"/>
      <c r="R178" s="498"/>
      <c r="S178" s="498"/>
      <c r="T178" s="498"/>
      <c r="U178" s="498"/>
      <c r="V178" s="327"/>
      <c r="W178" s="499"/>
      <c r="X178" s="499"/>
      <c r="Y178" s="499"/>
      <c r="Z178" s="500"/>
      <c r="AA178" s="327"/>
      <c r="AB178" s="399"/>
      <c r="AC178" s="399"/>
      <c r="AD178" s="519"/>
      <c r="AE178" s="137"/>
      <c r="AF178" s="137"/>
      <c r="AG178" s="485"/>
      <c r="AH178" s="485"/>
      <c r="AI178" s="485"/>
      <c r="AJ178" s="485"/>
      <c r="AK178" s="485"/>
      <c r="AL178" s="485"/>
      <c r="AM178" s="485"/>
    </row>
    <row r="179" spans="1:39" ht="12.75">
      <c r="A179" s="338"/>
      <c r="B179" s="498"/>
      <c r="C179" s="498"/>
      <c r="D179" s="498"/>
      <c r="E179" s="498"/>
      <c r="F179" s="498"/>
      <c r="G179" s="498"/>
      <c r="H179" s="498"/>
      <c r="I179" s="498"/>
      <c r="J179" s="498"/>
      <c r="K179" s="498"/>
      <c r="L179" s="498"/>
      <c r="M179" s="498"/>
      <c r="N179" s="498"/>
      <c r="O179" s="498"/>
      <c r="P179" s="498"/>
      <c r="Q179" s="498"/>
      <c r="R179" s="498"/>
      <c r="S179" s="498"/>
      <c r="T179" s="498"/>
      <c r="U179" s="498"/>
      <c r="V179" s="327"/>
      <c r="W179" s="499"/>
      <c r="X179" s="499"/>
      <c r="Y179" s="499"/>
      <c r="Z179" s="500"/>
      <c r="AA179" s="327"/>
      <c r="AB179" s="399"/>
      <c r="AC179" s="399"/>
      <c r="AD179" s="519"/>
      <c r="AE179" s="137"/>
      <c r="AF179" s="137"/>
      <c r="AG179" s="485"/>
      <c r="AH179" s="485"/>
      <c r="AI179" s="485"/>
      <c r="AJ179" s="485"/>
      <c r="AK179" s="485"/>
      <c r="AL179" s="485"/>
      <c r="AM179" s="485"/>
    </row>
    <row r="180" spans="1:39" ht="12.75">
      <c r="A180" s="338"/>
      <c r="B180" s="498"/>
      <c r="C180" s="498"/>
      <c r="D180" s="498"/>
      <c r="E180" s="498"/>
      <c r="F180" s="498"/>
      <c r="G180" s="498"/>
      <c r="H180" s="498"/>
      <c r="I180" s="498"/>
      <c r="J180" s="498"/>
      <c r="K180" s="498"/>
      <c r="L180" s="498"/>
      <c r="M180" s="498"/>
      <c r="N180" s="498"/>
      <c r="O180" s="498"/>
      <c r="P180" s="498"/>
      <c r="Q180" s="498"/>
      <c r="R180" s="498"/>
      <c r="S180" s="498"/>
      <c r="T180" s="498"/>
      <c r="U180" s="498"/>
      <c r="V180" s="327"/>
      <c r="W180" s="499"/>
      <c r="X180" s="499"/>
      <c r="Y180" s="499"/>
      <c r="Z180" s="500"/>
      <c r="AA180" s="327"/>
      <c r="AB180" s="399"/>
      <c r="AC180" s="399"/>
      <c r="AD180" s="519"/>
      <c r="AE180" s="137"/>
      <c r="AF180" s="137"/>
      <c r="AG180" s="485"/>
      <c r="AH180" s="485"/>
      <c r="AI180" s="485"/>
      <c r="AJ180" s="485"/>
      <c r="AK180" s="485"/>
      <c r="AL180" s="485"/>
      <c r="AM180" s="485"/>
    </row>
    <row r="181" spans="1:39" ht="12.75">
      <c r="A181" s="338"/>
      <c r="B181" s="498"/>
      <c r="C181" s="498"/>
      <c r="D181" s="498"/>
      <c r="E181" s="498"/>
      <c r="F181" s="498"/>
      <c r="G181" s="498"/>
      <c r="H181" s="498"/>
      <c r="I181" s="498"/>
      <c r="J181" s="498"/>
      <c r="K181" s="498"/>
      <c r="L181" s="498"/>
      <c r="M181" s="498"/>
      <c r="N181" s="498"/>
      <c r="O181" s="498"/>
      <c r="P181" s="498"/>
      <c r="Q181" s="498"/>
      <c r="R181" s="498"/>
      <c r="S181" s="498"/>
      <c r="T181" s="498"/>
      <c r="U181" s="498"/>
      <c r="V181" s="327"/>
      <c r="W181" s="499"/>
      <c r="X181" s="499"/>
      <c r="Y181" s="499"/>
      <c r="Z181" s="500"/>
      <c r="AA181" s="327"/>
      <c r="AB181" s="399"/>
      <c r="AC181" s="399"/>
      <c r="AD181" s="519"/>
      <c r="AE181" s="137"/>
      <c r="AF181" s="137"/>
      <c r="AG181" s="485"/>
      <c r="AH181" s="485"/>
      <c r="AI181" s="485"/>
      <c r="AJ181" s="485"/>
      <c r="AK181" s="485"/>
      <c r="AL181" s="485"/>
      <c r="AM181" s="485"/>
    </row>
    <row r="182" spans="1:39" ht="12.75">
      <c r="A182" s="338"/>
      <c r="B182" s="498"/>
      <c r="C182" s="498"/>
      <c r="D182" s="498"/>
      <c r="E182" s="498"/>
      <c r="F182" s="498"/>
      <c r="G182" s="498"/>
      <c r="H182" s="498"/>
      <c r="I182" s="498"/>
      <c r="J182" s="498"/>
      <c r="K182" s="498"/>
      <c r="L182" s="498"/>
      <c r="M182" s="498"/>
      <c r="N182" s="498"/>
      <c r="O182" s="498"/>
      <c r="P182" s="498"/>
      <c r="Q182" s="498"/>
      <c r="R182" s="498"/>
      <c r="S182" s="498"/>
      <c r="T182" s="498"/>
      <c r="U182" s="498"/>
      <c r="V182" s="327"/>
      <c r="W182" s="499"/>
      <c r="X182" s="499"/>
      <c r="Y182" s="499"/>
      <c r="Z182" s="500"/>
      <c r="AA182" s="327"/>
      <c r="AB182" s="399"/>
      <c r="AC182" s="399"/>
      <c r="AD182" s="519"/>
      <c r="AE182" s="137"/>
      <c r="AF182" s="137"/>
      <c r="AG182" s="485"/>
      <c r="AH182" s="485"/>
      <c r="AI182" s="485"/>
      <c r="AJ182" s="485"/>
      <c r="AK182" s="485"/>
      <c r="AL182" s="485"/>
      <c r="AM182" s="485"/>
    </row>
    <row r="183" spans="1:39" ht="12.75">
      <c r="A183" s="338"/>
      <c r="B183" s="498"/>
      <c r="C183" s="498"/>
      <c r="D183" s="498"/>
      <c r="E183" s="498"/>
      <c r="F183" s="498"/>
      <c r="G183" s="498"/>
      <c r="H183" s="498"/>
      <c r="I183" s="498"/>
      <c r="J183" s="498"/>
      <c r="K183" s="498"/>
      <c r="L183" s="498"/>
      <c r="M183" s="498"/>
      <c r="N183" s="498"/>
      <c r="O183" s="498"/>
      <c r="P183" s="498"/>
      <c r="Q183" s="498"/>
      <c r="R183" s="498"/>
      <c r="S183" s="498"/>
      <c r="T183" s="498"/>
      <c r="U183" s="498"/>
      <c r="V183" s="327"/>
      <c r="W183" s="499"/>
      <c r="X183" s="499"/>
      <c r="Y183" s="499"/>
      <c r="Z183" s="500"/>
      <c r="AA183" s="327"/>
      <c r="AB183" s="399"/>
      <c r="AC183" s="399"/>
      <c r="AD183" s="519"/>
      <c r="AE183" s="137"/>
      <c r="AF183" s="137"/>
      <c r="AG183" s="485"/>
      <c r="AH183" s="485"/>
      <c r="AI183" s="485"/>
      <c r="AJ183" s="485"/>
      <c r="AK183" s="485"/>
      <c r="AL183" s="485"/>
      <c r="AM183" s="485"/>
    </row>
    <row r="184" spans="1:39" ht="12.75">
      <c r="A184" s="338"/>
      <c r="B184" s="498"/>
      <c r="C184" s="498"/>
      <c r="D184" s="498"/>
      <c r="E184" s="498"/>
      <c r="F184" s="498"/>
      <c r="G184" s="498"/>
      <c r="H184" s="498"/>
      <c r="I184" s="498"/>
      <c r="J184" s="498"/>
      <c r="K184" s="498"/>
      <c r="L184" s="498"/>
      <c r="M184" s="498"/>
      <c r="N184" s="498"/>
      <c r="O184" s="498"/>
      <c r="P184" s="498"/>
      <c r="Q184" s="498"/>
      <c r="R184" s="498"/>
      <c r="S184" s="498"/>
      <c r="T184" s="498"/>
      <c r="U184" s="498"/>
      <c r="V184" s="327"/>
      <c r="W184" s="499"/>
      <c r="X184" s="499"/>
      <c r="Y184" s="499"/>
      <c r="Z184" s="500"/>
      <c r="AA184" s="327"/>
      <c r="AB184" s="399"/>
      <c r="AC184" s="399"/>
      <c r="AD184" s="519"/>
      <c r="AE184" s="137"/>
      <c r="AF184" s="137"/>
      <c r="AG184" s="485"/>
      <c r="AH184" s="485"/>
      <c r="AI184" s="485"/>
      <c r="AJ184" s="485"/>
      <c r="AK184" s="485"/>
      <c r="AL184" s="485"/>
      <c r="AM184" s="485"/>
    </row>
    <row r="185" spans="1:39" ht="12.75">
      <c r="A185" s="338"/>
      <c r="B185" s="498"/>
      <c r="C185" s="498"/>
      <c r="D185" s="498"/>
      <c r="E185" s="498"/>
      <c r="F185" s="498"/>
      <c r="G185" s="498"/>
      <c r="H185" s="498"/>
      <c r="I185" s="498"/>
      <c r="J185" s="498"/>
      <c r="K185" s="498"/>
      <c r="L185" s="498"/>
      <c r="M185" s="498"/>
      <c r="N185" s="498"/>
      <c r="O185" s="498"/>
      <c r="P185" s="498"/>
      <c r="Q185" s="498"/>
      <c r="R185" s="498"/>
      <c r="S185" s="498"/>
      <c r="T185" s="498"/>
      <c r="U185" s="498"/>
      <c r="V185" s="327"/>
      <c r="W185" s="499"/>
      <c r="X185" s="499"/>
      <c r="Y185" s="499"/>
      <c r="Z185" s="500"/>
      <c r="AA185" s="327"/>
      <c r="AB185" s="399"/>
      <c r="AC185" s="399"/>
      <c r="AD185" s="519"/>
      <c r="AE185" s="137"/>
      <c r="AF185" s="137"/>
      <c r="AG185" s="485"/>
      <c r="AH185" s="485"/>
      <c r="AI185" s="485"/>
      <c r="AJ185" s="485"/>
      <c r="AK185" s="485"/>
      <c r="AL185" s="485"/>
      <c r="AM185" s="485"/>
    </row>
    <row r="186" spans="1:39" ht="12.75">
      <c r="A186" s="338"/>
      <c r="B186" s="498"/>
      <c r="C186" s="498"/>
      <c r="D186" s="498"/>
      <c r="E186" s="498"/>
      <c r="F186" s="498"/>
      <c r="G186" s="498"/>
      <c r="H186" s="498"/>
      <c r="I186" s="498"/>
      <c r="J186" s="498"/>
      <c r="K186" s="498"/>
      <c r="L186" s="498"/>
      <c r="M186" s="498"/>
      <c r="N186" s="498"/>
      <c r="O186" s="498"/>
      <c r="P186" s="498"/>
      <c r="Q186" s="498"/>
      <c r="R186" s="498"/>
      <c r="S186" s="498"/>
      <c r="T186" s="498"/>
      <c r="U186" s="498"/>
      <c r="V186" s="327"/>
      <c r="W186" s="499"/>
      <c r="X186" s="499"/>
      <c r="Y186" s="499"/>
      <c r="Z186" s="500"/>
      <c r="AA186" s="327"/>
      <c r="AB186" s="399"/>
      <c r="AC186" s="399"/>
      <c r="AD186" s="519"/>
      <c r="AE186" s="137"/>
      <c r="AF186" s="137"/>
      <c r="AG186" s="485"/>
      <c r="AH186" s="485"/>
      <c r="AI186" s="485"/>
      <c r="AJ186" s="485"/>
      <c r="AK186" s="485"/>
      <c r="AL186" s="485"/>
      <c r="AM186" s="485"/>
    </row>
    <row r="187" spans="1:39" ht="12.75">
      <c r="A187" s="338"/>
      <c r="B187" s="498"/>
      <c r="C187" s="498"/>
      <c r="D187" s="498"/>
      <c r="E187" s="498"/>
      <c r="F187" s="498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98"/>
      <c r="R187" s="498"/>
      <c r="S187" s="498"/>
      <c r="T187" s="498"/>
      <c r="U187" s="498"/>
      <c r="V187" s="327"/>
      <c r="W187" s="499"/>
      <c r="X187" s="499"/>
      <c r="Y187" s="499"/>
      <c r="Z187" s="500"/>
      <c r="AA187" s="327"/>
      <c r="AB187" s="399"/>
      <c r="AC187" s="399"/>
      <c r="AD187" s="519"/>
      <c r="AE187" s="137"/>
      <c r="AF187" s="137"/>
      <c r="AG187" s="485"/>
      <c r="AH187" s="485"/>
      <c r="AI187" s="485"/>
      <c r="AJ187" s="485"/>
      <c r="AK187" s="485"/>
      <c r="AL187" s="485"/>
      <c r="AM187" s="485"/>
    </row>
    <row r="188" spans="1:39" ht="12.75">
      <c r="A188" s="338"/>
      <c r="B188" s="498"/>
      <c r="C188" s="498"/>
      <c r="D188" s="498"/>
      <c r="E188" s="498"/>
      <c r="F188" s="498"/>
      <c r="G188" s="498"/>
      <c r="H188" s="498"/>
      <c r="I188" s="498"/>
      <c r="J188" s="498"/>
      <c r="K188" s="498"/>
      <c r="L188" s="498"/>
      <c r="M188" s="498"/>
      <c r="N188" s="498"/>
      <c r="O188" s="498"/>
      <c r="P188" s="498"/>
      <c r="Q188" s="498"/>
      <c r="R188" s="498"/>
      <c r="S188" s="498"/>
      <c r="T188" s="498"/>
      <c r="U188" s="498"/>
      <c r="V188" s="327"/>
      <c r="W188" s="499"/>
      <c r="X188" s="499"/>
      <c r="Y188" s="499"/>
      <c r="Z188" s="500"/>
      <c r="AA188" s="327"/>
      <c r="AB188" s="399"/>
      <c r="AC188" s="399"/>
      <c r="AD188" s="519"/>
      <c r="AE188" s="137"/>
      <c r="AF188" s="137"/>
      <c r="AG188" s="485"/>
      <c r="AH188" s="485"/>
      <c r="AI188" s="485"/>
      <c r="AJ188" s="485"/>
      <c r="AK188" s="485"/>
      <c r="AL188" s="485"/>
      <c r="AM188" s="485"/>
    </row>
    <row r="189" spans="1:39" ht="12.75">
      <c r="A189" s="338"/>
      <c r="B189" s="498"/>
      <c r="C189" s="498"/>
      <c r="D189" s="498"/>
      <c r="E189" s="498"/>
      <c r="F189" s="498"/>
      <c r="G189" s="498"/>
      <c r="H189" s="498"/>
      <c r="I189" s="498"/>
      <c r="J189" s="498"/>
      <c r="K189" s="498"/>
      <c r="L189" s="498"/>
      <c r="M189" s="498"/>
      <c r="N189" s="498"/>
      <c r="O189" s="498"/>
      <c r="P189" s="498"/>
      <c r="Q189" s="498"/>
      <c r="R189" s="498"/>
      <c r="S189" s="498"/>
      <c r="T189" s="498"/>
      <c r="U189" s="498"/>
      <c r="V189" s="327"/>
      <c r="W189" s="499"/>
      <c r="X189" s="499"/>
      <c r="Y189" s="499"/>
      <c r="Z189" s="500"/>
      <c r="AA189" s="327"/>
      <c r="AB189" s="399"/>
      <c r="AC189" s="399"/>
      <c r="AD189" s="519"/>
      <c r="AE189" s="137"/>
      <c r="AF189" s="137"/>
      <c r="AG189" s="485"/>
      <c r="AH189" s="485"/>
      <c r="AI189" s="485"/>
      <c r="AJ189" s="485"/>
      <c r="AK189" s="485"/>
      <c r="AL189" s="485"/>
      <c r="AM189" s="485"/>
    </row>
    <row r="190" spans="1:39" ht="12.75">
      <c r="A190" s="338"/>
      <c r="B190" s="498"/>
      <c r="C190" s="498"/>
      <c r="D190" s="498"/>
      <c r="E190" s="498"/>
      <c r="F190" s="498"/>
      <c r="G190" s="498"/>
      <c r="H190" s="498"/>
      <c r="I190" s="498"/>
      <c r="J190" s="498"/>
      <c r="K190" s="498"/>
      <c r="L190" s="498"/>
      <c r="M190" s="498"/>
      <c r="N190" s="498"/>
      <c r="O190" s="498"/>
      <c r="P190" s="498"/>
      <c r="Q190" s="498"/>
      <c r="R190" s="498"/>
      <c r="S190" s="498"/>
      <c r="T190" s="498"/>
      <c r="U190" s="498"/>
      <c r="V190" s="327"/>
      <c r="W190" s="499"/>
      <c r="X190" s="499"/>
      <c r="Y190" s="499"/>
      <c r="Z190" s="500"/>
      <c r="AA190" s="327"/>
      <c r="AB190" s="399"/>
      <c r="AC190" s="399"/>
      <c r="AD190" s="519"/>
      <c r="AE190" s="137"/>
      <c r="AF190" s="137"/>
      <c r="AG190" s="485"/>
      <c r="AH190" s="485"/>
      <c r="AI190" s="485"/>
      <c r="AJ190" s="485"/>
      <c r="AK190" s="485"/>
      <c r="AL190" s="485"/>
      <c r="AM190" s="485"/>
    </row>
    <row r="191" spans="1:39" ht="12.75">
      <c r="A191" s="338"/>
      <c r="B191" s="498"/>
      <c r="C191" s="498"/>
      <c r="D191" s="498"/>
      <c r="E191" s="498"/>
      <c r="F191" s="498"/>
      <c r="G191" s="498"/>
      <c r="H191" s="498"/>
      <c r="I191" s="498"/>
      <c r="J191" s="498"/>
      <c r="K191" s="498"/>
      <c r="L191" s="498"/>
      <c r="M191" s="498"/>
      <c r="N191" s="498"/>
      <c r="O191" s="498"/>
      <c r="P191" s="498"/>
      <c r="Q191" s="498"/>
      <c r="R191" s="498"/>
      <c r="S191" s="498"/>
      <c r="T191" s="498"/>
      <c r="U191" s="498"/>
      <c r="V191" s="327"/>
      <c r="W191" s="499"/>
      <c r="X191" s="499"/>
      <c r="Y191" s="499"/>
      <c r="Z191" s="500"/>
      <c r="AA191" s="327"/>
      <c r="AB191" s="399"/>
      <c r="AC191" s="399"/>
      <c r="AD191" s="519"/>
      <c r="AE191" s="137"/>
      <c r="AF191" s="137"/>
      <c r="AG191" s="485"/>
      <c r="AH191" s="485"/>
      <c r="AI191" s="485"/>
      <c r="AJ191" s="485"/>
      <c r="AK191" s="485"/>
      <c r="AL191" s="485"/>
      <c r="AM191" s="485"/>
    </row>
    <row r="192" spans="1:39" ht="12.75">
      <c r="A192" s="338"/>
      <c r="B192" s="498"/>
      <c r="C192" s="498"/>
      <c r="D192" s="498"/>
      <c r="E192" s="498"/>
      <c r="F192" s="498"/>
      <c r="G192" s="498"/>
      <c r="H192" s="498"/>
      <c r="I192" s="498"/>
      <c r="J192" s="498"/>
      <c r="K192" s="498"/>
      <c r="L192" s="498"/>
      <c r="M192" s="498"/>
      <c r="N192" s="498"/>
      <c r="O192" s="498"/>
      <c r="P192" s="498"/>
      <c r="Q192" s="498"/>
      <c r="R192" s="498"/>
      <c r="S192" s="498"/>
      <c r="T192" s="498"/>
      <c r="U192" s="498"/>
      <c r="V192" s="327"/>
      <c r="W192" s="499"/>
      <c r="X192" s="499"/>
      <c r="Y192" s="499"/>
      <c r="Z192" s="500"/>
      <c r="AA192" s="327"/>
      <c r="AB192" s="399"/>
      <c r="AC192" s="399"/>
      <c r="AD192" s="519"/>
      <c r="AE192" s="137"/>
      <c r="AF192" s="137"/>
      <c r="AG192" s="485"/>
      <c r="AH192" s="485"/>
      <c r="AI192" s="485"/>
      <c r="AJ192" s="485"/>
      <c r="AK192" s="485"/>
      <c r="AL192" s="485"/>
      <c r="AM192" s="485"/>
    </row>
    <row r="193" spans="1:39" ht="12.75">
      <c r="A193" s="338"/>
      <c r="B193" s="498"/>
      <c r="C193" s="498"/>
      <c r="D193" s="498"/>
      <c r="E193" s="498"/>
      <c r="F193" s="498"/>
      <c r="G193" s="498"/>
      <c r="H193" s="498"/>
      <c r="I193" s="498"/>
      <c r="J193" s="498"/>
      <c r="K193" s="498"/>
      <c r="L193" s="498"/>
      <c r="M193" s="498"/>
      <c r="N193" s="498"/>
      <c r="O193" s="498"/>
      <c r="P193" s="498"/>
      <c r="Q193" s="498"/>
      <c r="R193" s="498"/>
      <c r="S193" s="498"/>
      <c r="T193" s="498"/>
      <c r="U193" s="498"/>
      <c r="V193" s="327"/>
      <c r="W193" s="499"/>
      <c r="X193" s="499"/>
      <c r="Y193" s="499"/>
      <c r="Z193" s="500"/>
      <c r="AA193" s="327"/>
      <c r="AB193" s="399"/>
      <c r="AC193" s="399"/>
      <c r="AD193" s="519"/>
      <c r="AE193" s="137"/>
      <c r="AF193" s="137"/>
      <c r="AG193" s="485"/>
      <c r="AH193" s="485"/>
      <c r="AI193" s="485"/>
      <c r="AJ193" s="485"/>
      <c r="AK193" s="485"/>
      <c r="AL193" s="485"/>
      <c r="AM193" s="485"/>
    </row>
    <row r="194" spans="1:39" ht="12.75">
      <c r="A194" s="338"/>
      <c r="B194" s="498"/>
      <c r="C194" s="498"/>
      <c r="D194" s="498"/>
      <c r="E194" s="498"/>
      <c r="F194" s="498"/>
      <c r="G194" s="498"/>
      <c r="H194" s="498"/>
      <c r="I194" s="498"/>
      <c r="J194" s="498"/>
      <c r="K194" s="498"/>
      <c r="L194" s="498"/>
      <c r="M194" s="498"/>
      <c r="N194" s="498"/>
      <c r="O194" s="498"/>
      <c r="P194" s="498"/>
      <c r="Q194" s="498"/>
      <c r="R194" s="498"/>
      <c r="S194" s="498"/>
      <c r="T194" s="498"/>
      <c r="U194" s="498"/>
      <c r="V194" s="327"/>
      <c r="W194" s="499"/>
      <c r="X194" s="499"/>
      <c r="Y194" s="499"/>
      <c r="Z194" s="500"/>
      <c r="AA194" s="327"/>
      <c r="AB194" s="399"/>
      <c r="AC194" s="399"/>
      <c r="AD194" s="519"/>
      <c r="AE194" s="137"/>
      <c r="AF194" s="137"/>
      <c r="AG194" s="485"/>
      <c r="AH194" s="485"/>
      <c r="AI194" s="485"/>
      <c r="AJ194" s="485"/>
      <c r="AK194" s="485"/>
      <c r="AL194" s="485"/>
      <c r="AM194" s="485"/>
    </row>
    <row r="195" spans="1:39" ht="12.75">
      <c r="A195" s="338"/>
      <c r="B195" s="498"/>
      <c r="C195" s="498"/>
      <c r="D195" s="498"/>
      <c r="E195" s="498"/>
      <c r="F195" s="498"/>
      <c r="G195" s="498"/>
      <c r="H195" s="498"/>
      <c r="I195" s="498"/>
      <c r="J195" s="498"/>
      <c r="K195" s="498"/>
      <c r="L195" s="498"/>
      <c r="M195" s="498"/>
      <c r="N195" s="498"/>
      <c r="O195" s="498"/>
      <c r="P195" s="498"/>
      <c r="Q195" s="498"/>
      <c r="R195" s="498"/>
      <c r="S195" s="498"/>
      <c r="T195" s="498"/>
      <c r="U195" s="498"/>
      <c r="V195" s="327"/>
      <c r="W195" s="499"/>
      <c r="X195" s="499"/>
      <c r="Y195" s="499"/>
      <c r="Z195" s="500"/>
      <c r="AA195" s="327"/>
      <c r="AB195" s="399"/>
      <c r="AC195" s="399"/>
      <c r="AD195" s="519"/>
      <c r="AE195" s="137"/>
      <c r="AF195" s="137"/>
      <c r="AG195" s="485"/>
      <c r="AH195" s="485"/>
      <c r="AI195" s="485"/>
      <c r="AJ195" s="485"/>
      <c r="AK195" s="485"/>
      <c r="AL195" s="485"/>
      <c r="AM195" s="485"/>
    </row>
    <row r="196" spans="1:39" ht="12.75">
      <c r="A196" s="338"/>
      <c r="B196" s="498"/>
      <c r="C196" s="498"/>
      <c r="D196" s="498"/>
      <c r="E196" s="498"/>
      <c r="F196" s="498"/>
      <c r="G196" s="498"/>
      <c r="H196" s="498"/>
      <c r="I196" s="498"/>
      <c r="J196" s="498"/>
      <c r="K196" s="498"/>
      <c r="L196" s="498"/>
      <c r="M196" s="498"/>
      <c r="N196" s="498"/>
      <c r="O196" s="498"/>
      <c r="P196" s="498"/>
      <c r="Q196" s="498"/>
      <c r="R196" s="498"/>
      <c r="S196" s="498"/>
      <c r="T196" s="498"/>
      <c r="U196" s="498"/>
      <c r="V196" s="327"/>
      <c r="W196" s="499"/>
      <c r="X196" s="499"/>
      <c r="Y196" s="499"/>
      <c r="Z196" s="500"/>
      <c r="AA196" s="327"/>
      <c r="AB196" s="399"/>
      <c r="AC196" s="399"/>
      <c r="AD196" s="519"/>
      <c r="AE196" s="137"/>
      <c r="AF196" s="137"/>
      <c r="AG196" s="485"/>
      <c r="AH196" s="485"/>
      <c r="AI196" s="485"/>
      <c r="AJ196" s="485"/>
      <c r="AK196" s="485"/>
      <c r="AL196" s="485"/>
      <c r="AM196" s="485"/>
    </row>
    <row r="197" spans="1:39" ht="12.75">
      <c r="A197" s="338"/>
      <c r="B197" s="498"/>
      <c r="C197" s="498"/>
      <c r="D197" s="498"/>
      <c r="E197" s="498"/>
      <c r="F197" s="498"/>
      <c r="G197" s="498"/>
      <c r="H197" s="498"/>
      <c r="I197" s="498"/>
      <c r="J197" s="498"/>
      <c r="K197" s="498"/>
      <c r="L197" s="498"/>
      <c r="M197" s="498"/>
      <c r="N197" s="498"/>
      <c r="O197" s="498"/>
      <c r="P197" s="498"/>
      <c r="Q197" s="498"/>
      <c r="R197" s="498"/>
      <c r="S197" s="498"/>
      <c r="T197" s="498"/>
      <c r="U197" s="498"/>
      <c r="V197" s="327"/>
      <c r="W197" s="499"/>
      <c r="X197" s="499"/>
      <c r="Y197" s="499"/>
      <c r="Z197" s="500"/>
      <c r="AA197" s="327"/>
      <c r="AB197" s="399"/>
      <c r="AC197" s="399"/>
      <c r="AD197" s="519"/>
      <c r="AE197" s="137"/>
      <c r="AF197" s="137"/>
      <c r="AG197" s="485"/>
      <c r="AH197" s="485"/>
      <c r="AI197" s="485"/>
      <c r="AJ197" s="485"/>
      <c r="AK197" s="485"/>
      <c r="AL197" s="485"/>
      <c r="AM197" s="485"/>
    </row>
    <row r="198" spans="1:39" ht="12.75">
      <c r="A198" s="338"/>
      <c r="B198" s="498"/>
      <c r="C198" s="498"/>
      <c r="D198" s="498"/>
      <c r="E198" s="498"/>
      <c r="F198" s="498"/>
      <c r="G198" s="498"/>
      <c r="H198" s="498"/>
      <c r="I198" s="498"/>
      <c r="J198" s="498"/>
      <c r="K198" s="498"/>
      <c r="L198" s="498"/>
      <c r="M198" s="498"/>
      <c r="N198" s="498"/>
      <c r="O198" s="498"/>
      <c r="P198" s="498"/>
      <c r="Q198" s="498"/>
      <c r="R198" s="498"/>
      <c r="S198" s="498"/>
      <c r="T198" s="498"/>
      <c r="U198" s="498"/>
      <c r="V198" s="327"/>
      <c r="W198" s="499"/>
      <c r="X198" s="499"/>
      <c r="Y198" s="499"/>
      <c r="Z198" s="500"/>
      <c r="AA198" s="327"/>
      <c r="AB198" s="399"/>
      <c r="AC198" s="399"/>
      <c r="AD198" s="519"/>
      <c r="AE198" s="137"/>
      <c r="AF198" s="137"/>
      <c r="AG198" s="485"/>
      <c r="AH198" s="485"/>
      <c r="AI198" s="485"/>
      <c r="AJ198" s="485"/>
      <c r="AK198" s="485"/>
      <c r="AL198" s="485"/>
      <c r="AM198" s="485"/>
    </row>
    <row r="199" spans="1:39" ht="12.75">
      <c r="A199" s="338"/>
      <c r="B199" s="498"/>
      <c r="C199" s="498"/>
      <c r="D199" s="498"/>
      <c r="E199" s="498"/>
      <c r="F199" s="498"/>
      <c r="G199" s="498"/>
      <c r="H199" s="498"/>
      <c r="I199" s="498"/>
      <c r="J199" s="498"/>
      <c r="K199" s="498"/>
      <c r="L199" s="498"/>
      <c r="M199" s="498"/>
      <c r="N199" s="498"/>
      <c r="O199" s="498"/>
      <c r="P199" s="498"/>
      <c r="Q199" s="498"/>
      <c r="R199" s="498"/>
      <c r="S199" s="498"/>
      <c r="T199" s="498"/>
      <c r="U199" s="498"/>
      <c r="V199" s="327"/>
      <c r="W199" s="499"/>
      <c r="X199" s="499"/>
      <c r="Y199" s="499"/>
      <c r="Z199" s="500"/>
      <c r="AA199" s="327"/>
      <c r="AB199" s="399"/>
      <c r="AC199" s="399"/>
      <c r="AD199" s="519"/>
      <c r="AE199" s="137"/>
      <c r="AF199" s="137"/>
      <c r="AG199" s="485"/>
      <c r="AH199" s="485"/>
      <c r="AI199" s="485"/>
      <c r="AJ199" s="485"/>
      <c r="AK199" s="485"/>
      <c r="AL199" s="485"/>
      <c r="AM199" s="485"/>
    </row>
    <row r="200" spans="1:39" ht="12.75">
      <c r="A200" s="338"/>
      <c r="B200" s="498"/>
      <c r="C200" s="498"/>
      <c r="D200" s="498"/>
      <c r="E200" s="498"/>
      <c r="F200" s="498"/>
      <c r="G200" s="498"/>
      <c r="H200" s="498"/>
      <c r="I200" s="498"/>
      <c r="J200" s="498"/>
      <c r="K200" s="498"/>
      <c r="L200" s="498"/>
      <c r="M200" s="498"/>
      <c r="N200" s="498"/>
      <c r="O200" s="498"/>
      <c r="P200" s="498"/>
      <c r="Q200" s="498"/>
      <c r="R200" s="498"/>
      <c r="S200" s="498"/>
      <c r="T200" s="498"/>
      <c r="U200" s="498"/>
      <c r="V200" s="327"/>
      <c r="W200" s="499"/>
      <c r="X200" s="499"/>
      <c r="Y200" s="499"/>
      <c r="Z200" s="500"/>
      <c r="AA200" s="327"/>
      <c r="AB200" s="399"/>
      <c r="AC200" s="399"/>
      <c r="AD200" s="519"/>
      <c r="AE200" s="137"/>
      <c r="AF200" s="137"/>
      <c r="AG200" s="485"/>
      <c r="AH200" s="485"/>
      <c r="AI200" s="485"/>
      <c r="AJ200" s="485"/>
      <c r="AK200" s="485"/>
      <c r="AL200" s="485"/>
      <c r="AM200" s="485"/>
    </row>
    <row r="201" spans="1:39" ht="12.75">
      <c r="A201" s="338"/>
      <c r="B201" s="498"/>
      <c r="C201" s="498"/>
      <c r="D201" s="498"/>
      <c r="E201" s="498"/>
      <c r="F201" s="498"/>
      <c r="G201" s="498"/>
      <c r="H201" s="498"/>
      <c r="I201" s="498"/>
      <c r="J201" s="498"/>
      <c r="K201" s="498"/>
      <c r="L201" s="498"/>
      <c r="M201" s="498"/>
      <c r="N201" s="498"/>
      <c r="O201" s="498"/>
      <c r="P201" s="498"/>
      <c r="Q201" s="498"/>
      <c r="R201" s="498"/>
      <c r="S201" s="498"/>
      <c r="T201" s="498"/>
      <c r="U201" s="498"/>
      <c r="V201" s="327"/>
      <c r="W201" s="499"/>
      <c r="X201" s="499"/>
      <c r="Y201" s="499"/>
      <c r="Z201" s="500"/>
      <c r="AA201" s="327"/>
      <c r="AB201" s="399"/>
      <c r="AC201" s="399"/>
      <c r="AD201" s="519"/>
      <c r="AE201" s="137"/>
      <c r="AF201" s="137"/>
      <c r="AG201" s="485"/>
      <c r="AH201" s="485"/>
      <c r="AI201" s="485"/>
      <c r="AJ201" s="485"/>
      <c r="AK201" s="485"/>
      <c r="AL201" s="485"/>
      <c r="AM201" s="485"/>
    </row>
    <row r="202" spans="1:39" ht="12.75">
      <c r="A202" s="338"/>
      <c r="B202" s="498"/>
      <c r="C202" s="498"/>
      <c r="D202" s="498"/>
      <c r="E202" s="498"/>
      <c r="F202" s="498"/>
      <c r="G202" s="498"/>
      <c r="H202" s="498"/>
      <c r="I202" s="498"/>
      <c r="J202" s="498"/>
      <c r="K202" s="498"/>
      <c r="L202" s="498"/>
      <c r="M202" s="498"/>
      <c r="N202" s="498"/>
      <c r="O202" s="498"/>
      <c r="P202" s="498"/>
      <c r="Q202" s="498"/>
      <c r="R202" s="498"/>
      <c r="S202" s="498"/>
      <c r="T202" s="498"/>
      <c r="U202" s="498"/>
      <c r="V202" s="327"/>
      <c r="W202" s="499"/>
      <c r="X202" s="499"/>
      <c r="Y202" s="499"/>
      <c r="Z202" s="500"/>
      <c r="AA202" s="327"/>
      <c r="AB202" s="399"/>
      <c r="AC202" s="399"/>
      <c r="AD202" s="519"/>
      <c r="AE202" s="137"/>
      <c r="AF202" s="137"/>
      <c r="AG202" s="485"/>
      <c r="AH202" s="485"/>
      <c r="AI202" s="485"/>
      <c r="AJ202" s="485"/>
      <c r="AK202" s="485"/>
      <c r="AL202" s="485"/>
      <c r="AM202" s="485"/>
    </row>
    <row r="203" spans="1:39" ht="12.75">
      <c r="A203" s="338"/>
      <c r="B203" s="498"/>
      <c r="C203" s="498"/>
      <c r="D203" s="498"/>
      <c r="E203" s="498"/>
      <c r="F203" s="498"/>
      <c r="G203" s="498"/>
      <c r="H203" s="498"/>
      <c r="I203" s="498"/>
      <c r="J203" s="498"/>
      <c r="K203" s="498"/>
      <c r="L203" s="498"/>
      <c r="M203" s="498"/>
      <c r="N203" s="498"/>
      <c r="O203" s="498"/>
      <c r="P203" s="498"/>
      <c r="Q203" s="498"/>
      <c r="R203" s="498"/>
      <c r="S203" s="498"/>
      <c r="T203" s="498"/>
      <c r="U203" s="498"/>
      <c r="V203" s="327"/>
      <c r="W203" s="499"/>
      <c r="X203" s="499"/>
      <c r="Y203" s="499"/>
      <c r="Z203" s="500"/>
      <c r="AA203" s="327"/>
      <c r="AB203" s="399"/>
      <c r="AC203" s="399"/>
      <c r="AD203" s="519"/>
      <c r="AE203" s="137"/>
      <c r="AF203" s="137"/>
      <c r="AG203" s="485"/>
      <c r="AH203" s="485"/>
      <c r="AI203" s="485"/>
      <c r="AJ203" s="485"/>
      <c r="AK203" s="485"/>
      <c r="AL203" s="485"/>
      <c r="AM203" s="485"/>
    </row>
    <row r="204" spans="1:39" ht="12.75">
      <c r="A204" s="338"/>
      <c r="B204" s="498"/>
      <c r="C204" s="498"/>
      <c r="D204" s="498"/>
      <c r="E204" s="498"/>
      <c r="F204" s="498"/>
      <c r="G204" s="498"/>
      <c r="H204" s="498"/>
      <c r="I204" s="498"/>
      <c r="J204" s="498"/>
      <c r="K204" s="498"/>
      <c r="L204" s="498"/>
      <c r="M204" s="498"/>
      <c r="N204" s="498"/>
      <c r="O204" s="498"/>
      <c r="P204" s="498"/>
      <c r="Q204" s="498"/>
      <c r="R204" s="498"/>
      <c r="S204" s="498"/>
      <c r="T204" s="498"/>
      <c r="U204" s="498"/>
      <c r="V204" s="327"/>
      <c r="W204" s="499"/>
      <c r="X204" s="499"/>
      <c r="Y204" s="499"/>
      <c r="Z204" s="500"/>
      <c r="AA204" s="327"/>
      <c r="AB204" s="399"/>
      <c r="AC204" s="399"/>
      <c r="AD204" s="519"/>
      <c r="AE204" s="137"/>
      <c r="AF204" s="137"/>
      <c r="AG204" s="485"/>
      <c r="AH204" s="485"/>
      <c r="AI204" s="485"/>
      <c r="AJ204" s="485"/>
      <c r="AK204" s="485"/>
      <c r="AL204" s="485"/>
      <c r="AM204" s="485"/>
    </row>
    <row r="205" spans="1:39" ht="12.75">
      <c r="A205" s="338"/>
      <c r="B205" s="498"/>
      <c r="C205" s="498"/>
      <c r="D205" s="498"/>
      <c r="E205" s="498"/>
      <c r="F205" s="498"/>
      <c r="G205" s="498"/>
      <c r="H205" s="498"/>
      <c r="I205" s="498"/>
      <c r="J205" s="498"/>
      <c r="K205" s="498"/>
      <c r="L205" s="498"/>
      <c r="M205" s="498"/>
      <c r="N205" s="498"/>
      <c r="O205" s="498"/>
      <c r="P205" s="498"/>
      <c r="Q205" s="498"/>
      <c r="R205" s="498"/>
      <c r="S205" s="498"/>
      <c r="T205" s="498"/>
      <c r="U205" s="498"/>
      <c r="V205" s="327"/>
      <c r="W205" s="499"/>
      <c r="X205" s="499"/>
      <c r="Y205" s="499"/>
      <c r="Z205" s="500"/>
      <c r="AA205" s="327"/>
      <c r="AB205" s="399"/>
      <c r="AC205" s="399"/>
      <c r="AD205" s="519"/>
      <c r="AE205" s="137"/>
      <c r="AF205" s="137"/>
      <c r="AG205" s="485"/>
      <c r="AH205" s="485"/>
      <c r="AI205" s="485"/>
      <c r="AJ205" s="485"/>
      <c r="AK205" s="485"/>
      <c r="AL205" s="485"/>
      <c r="AM205" s="485"/>
    </row>
    <row r="206" spans="1:39" ht="12.75">
      <c r="A206" s="338"/>
      <c r="B206" s="498"/>
      <c r="C206" s="498"/>
      <c r="D206" s="498"/>
      <c r="E206" s="498"/>
      <c r="F206" s="498"/>
      <c r="G206" s="498"/>
      <c r="H206" s="498"/>
      <c r="I206" s="498"/>
      <c r="J206" s="498"/>
      <c r="K206" s="498"/>
      <c r="L206" s="498"/>
      <c r="M206" s="498"/>
      <c r="N206" s="498"/>
      <c r="O206" s="498"/>
      <c r="P206" s="498"/>
      <c r="Q206" s="498"/>
      <c r="R206" s="498"/>
      <c r="S206" s="498"/>
      <c r="T206" s="498"/>
      <c r="U206" s="498"/>
      <c r="V206" s="327"/>
      <c r="W206" s="499"/>
      <c r="X206" s="499"/>
      <c r="Y206" s="499"/>
      <c r="Z206" s="500"/>
      <c r="AA206" s="327"/>
      <c r="AB206" s="399"/>
      <c r="AC206" s="399"/>
      <c r="AD206" s="519"/>
      <c r="AE206" s="137"/>
      <c r="AF206" s="137"/>
      <c r="AG206" s="485"/>
      <c r="AH206" s="485"/>
      <c r="AI206" s="485"/>
      <c r="AJ206" s="485"/>
      <c r="AK206" s="485"/>
      <c r="AL206" s="485"/>
      <c r="AM206" s="485"/>
    </row>
    <row r="207" spans="1:39" ht="12.75">
      <c r="A207" s="338"/>
      <c r="B207" s="498"/>
      <c r="C207" s="498"/>
      <c r="D207" s="498"/>
      <c r="E207" s="498"/>
      <c r="F207" s="498"/>
      <c r="G207" s="498"/>
      <c r="H207" s="498"/>
      <c r="I207" s="498"/>
      <c r="J207" s="498"/>
      <c r="K207" s="498"/>
      <c r="L207" s="498"/>
      <c r="M207" s="498"/>
      <c r="N207" s="498"/>
      <c r="O207" s="498"/>
      <c r="P207" s="498"/>
      <c r="Q207" s="498"/>
      <c r="R207" s="498"/>
      <c r="S207" s="498"/>
      <c r="T207" s="498"/>
      <c r="U207" s="498"/>
      <c r="V207" s="327"/>
      <c r="W207" s="499"/>
      <c r="X207" s="499"/>
      <c r="Y207" s="499"/>
      <c r="Z207" s="500"/>
      <c r="AA207" s="327"/>
      <c r="AB207" s="399"/>
      <c r="AC207" s="399"/>
      <c r="AD207" s="519"/>
      <c r="AE207" s="137"/>
      <c r="AF207" s="137"/>
      <c r="AG207" s="485"/>
      <c r="AH207" s="485"/>
      <c r="AI207" s="485"/>
      <c r="AJ207" s="485"/>
      <c r="AK207" s="485"/>
      <c r="AL207" s="485"/>
      <c r="AM207" s="485"/>
    </row>
    <row r="208" spans="1:39" ht="12.75">
      <c r="A208" s="338"/>
      <c r="B208" s="498"/>
      <c r="C208" s="498"/>
      <c r="D208" s="498"/>
      <c r="E208" s="498"/>
      <c r="F208" s="498"/>
      <c r="G208" s="498"/>
      <c r="H208" s="498"/>
      <c r="I208" s="498"/>
      <c r="J208" s="498"/>
      <c r="K208" s="498"/>
      <c r="L208" s="498"/>
      <c r="M208" s="498"/>
      <c r="N208" s="498"/>
      <c r="O208" s="498"/>
      <c r="P208" s="498"/>
      <c r="Q208" s="498"/>
      <c r="R208" s="498"/>
      <c r="S208" s="498"/>
      <c r="T208" s="498"/>
      <c r="U208" s="498"/>
      <c r="V208" s="327"/>
      <c r="W208" s="499"/>
      <c r="X208" s="499"/>
      <c r="Y208" s="499"/>
      <c r="Z208" s="500"/>
      <c r="AA208" s="327"/>
      <c r="AB208" s="399"/>
      <c r="AC208" s="399"/>
      <c r="AD208" s="519"/>
      <c r="AE208" s="137"/>
      <c r="AF208" s="137"/>
      <c r="AG208" s="485"/>
      <c r="AH208" s="485"/>
      <c r="AI208" s="485"/>
      <c r="AJ208" s="485"/>
      <c r="AK208" s="485"/>
      <c r="AL208" s="485"/>
      <c r="AM208" s="485"/>
    </row>
    <row r="209" spans="1:39" ht="12.75">
      <c r="A209" s="338"/>
      <c r="B209" s="498"/>
      <c r="C209" s="498"/>
      <c r="D209" s="498"/>
      <c r="E209" s="498"/>
      <c r="F209" s="498"/>
      <c r="G209" s="498"/>
      <c r="H209" s="498"/>
      <c r="I209" s="498"/>
      <c r="J209" s="498"/>
      <c r="K209" s="498"/>
      <c r="L209" s="498"/>
      <c r="M209" s="498"/>
      <c r="N209" s="498"/>
      <c r="O209" s="498"/>
      <c r="P209" s="498"/>
      <c r="Q209" s="498"/>
      <c r="R209" s="498"/>
      <c r="S209" s="498"/>
      <c r="T209" s="498"/>
      <c r="U209" s="498"/>
      <c r="V209" s="327"/>
      <c r="W209" s="499"/>
      <c r="X209" s="499"/>
      <c r="Y209" s="499"/>
      <c r="Z209" s="500"/>
      <c r="AA209" s="327"/>
      <c r="AB209" s="399"/>
      <c r="AC209" s="399"/>
      <c r="AD209" s="519"/>
      <c r="AE209" s="137"/>
      <c r="AF209" s="137"/>
      <c r="AG209" s="485"/>
      <c r="AH209" s="485"/>
      <c r="AI209" s="485"/>
      <c r="AJ209" s="485"/>
      <c r="AK209" s="485"/>
      <c r="AL209" s="485"/>
      <c r="AM209" s="485"/>
    </row>
    <row r="210" spans="1:39" ht="12.75">
      <c r="A210" s="338"/>
      <c r="B210" s="498"/>
      <c r="C210" s="498"/>
      <c r="D210" s="498"/>
      <c r="E210" s="498"/>
      <c r="F210" s="498"/>
      <c r="G210" s="498"/>
      <c r="H210" s="498"/>
      <c r="I210" s="498"/>
      <c r="J210" s="498"/>
      <c r="K210" s="498"/>
      <c r="L210" s="498"/>
      <c r="M210" s="498"/>
      <c r="N210" s="498"/>
      <c r="O210" s="498"/>
      <c r="P210" s="498"/>
      <c r="Q210" s="498"/>
      <c r="R210" s="498"/>
      <c r="S210" s="498"/>
      <c r="T210" s="498"/>
      <c r="U210" s="498"/>
      <c r="V210" s="327"/>
      <c r="W210" s="499"/>
      <c r="X210" s="499"/>
      <c r="Y210" s="499"/>
      <c r="Z210" s="500"/>
      <c r="AA210" s="327"/>
      <c r="AB210" s="399"/>
      <c r="AC210" s="399"/>
      <c r="AD210" s="519"/>
      <c r="AE210" s="137"/>
      <c r="AF210" s="137"/>
      <c r="AG210" s="485"/>
      <c r="AH210" s="485"/>
      <c r="AI210" s="485"/>
      <c r="AJ210" s="485"/>
      <c r="AK210" s="485"/>
      <c r="AL210" s="485"/>
      <c r="AM210" s="485"/>
    </row>
    <row r="211" spans="1:39" ht="12.75">
      <c r="A211" s="338"/>
      <c r="B211" s="498"/>
      <c r="C211" s="498"/>
      <c r="D211" s="498"/>
      <c r="E211" s="498"/>
      <c r="F211" s="498"/>
      <c r="G211" s="498"/>
      <c r="H211" s="498"/>
      <c r="I211" s="498"/>
      <c r="J211" s="498"/>
      <c r="K211" s="498"/>
      <c r="L211" s="498"/>
      <c r="M211" s="498"/>
      <c r="N211" s="498"/>
      <c r="O211" s="498"/>
      <c r="P211" s="498"/>
      <c r="Q211" s="498"/>
      <c r="R211" s="498"/>
      <c r="S211" s="498"/>
      <c r="T211" s="498"/>
      <c r="U211" s="498"/>
      <c r="V211" s="327"/>
      <c r="W211" s="499"/>
      <c r="X211" s="499"/>
      <c r="Y211" s="499"/>
      <c r="Z211" s="500"/>
      <c r="AA211" s="327"/>
      <c r="AB211" s="399"/>
      <c r="AC211" s="399"/>
      <c r="AD211" s="519"/>
      <c r="AE211" s="137"/>
      <c r="AF211" s="137"/>
      <c r="AG211" s="485"/>
      <c r="AH211" s="485"/>
      <c r="AI211" s="485"/>
      <c r="AJ211" s="485"/>
      <c r="AK211" s="485"/>
      <c r="AL211" s="485"/>
      <c r="AM211" s="485"/>
    </row>
    <row r="212" spans="1:39" ht="12.75">
      <c r="A212" s="338"/>
      <c r="B212" s="498"/>
      <c r="C212" s="498"/>
      <c r="D212" s="498"/>
      <c r="E212" s="498"/>
      <c r="F212" s="498"/>
      <c r="G212" s="498"/>
      <c r="H212" s="498"/>
      <c r="I212" s="498"/>
      <c r="J212" s="498"/>
      <c r="K212" s="498"/>
      <c r="L212" s="498"/>
      <c r="M212" s="498"/>
      <c r="N212" s="498"/>
      <c r="O212" s="498"/>
      <c r="P212" s="498"/>
      <c r="Q212" s="498"/>
      <c r="R212" s="498"/>
      <c r="S212" s="498"/>
      <c r="T212" s="498"/>
      <c r="U212" s="498"/>
      <c r="V212" s="327"/>
      <c r="W212" s="499"/>
      <c r="X212" s="499"/>
      <c r="Y212" s="499"/>
      <c r="Z212" s="500"/>
      <c r="AA212" s="327"/>
      <c r="AB212" s="399"/>
      <c r="AC212" s="399"/>
      <c r="AD212" s="519"/>
      <c r="AE212" s="137"/>
      <c r="AF212" s="137"/>
      <c r="AG212" s="485"/>
      <c r="AH212" s="485"/>
      <c r="AI212" s="485"/>
      <c r="AJ212" s="485"/>
      <c r="AK212" s="485"/>
      <c r="AL212" s="485"/>
      <c r="AM212" s="485"/>
    </row>
    <row r="213" spans="1:39" ht="12.75">
      <c r="A213" s="338"/>
      <c r="B213" s="498"/>
      <c r="C213" s="498"/>
      <c r="D213" s="498"/>
      <c r="E213" s="498"/>
      <c r="F213" s="498"/>
      <c r="G213" s="498"/>
      <c r="H213" s="498"/>
      <c r="I213" s="498"/>
      <c r="J213" s="498"/>
      <c r="K213" s="498"/>
      <c r="L213" s="498"/>
      <c r="M213" s="498"/>
      <c r="N213" s="498"/>
      <c r="O213" s="498"/>
      <c r="P213" s="498"/>
      <c r="Q213" s="498"/>
      <c r="R213" s="498"/>
      <c r="S213" s="498"/>
      <c r="T213" s="498"/>
      <c r="U213" s="498"/>
      <c r="V213" s="327"/>
      <c r="W213" s="499"/>
      <c r="X213" s="499"/>
      <c r="Y213" s="499"/>
      <c r="Z213" s="500"/>
      <c r="AA213" s="327"/>
      <c r="AB213" s="399"/>
      <c r="AC213" s="399"/>
      <c r="AD213" s="519"/>
      <c r="AE213" s="137"/>
      <c r="AF213" s="137"/>
      <c r="AG213" s="485"/>
      <c r="AH213" s="485"/>
      <c r="AI213" s="485"/>
      <c r="AJ213" s="485"/>
      <c r="AK213" s="485"/>
      <c r="AL213" s="485"/>
      <c r="AM213" s="485"/>
    </row>
    <row r="214" spans="1:39" ht="12.75">
      <c r="A214" s="338"/>
      <c r="B214" s="498"/>
      <c r="C214" s="498"/>
      <c r="D214" s="498"/>
      <c r="E214" s="498"/>
      <c r="F214" s="498"/>
      <c r="G214" s="498"/>
      <c r="H214" s="498"/>
      <c r="I214" s="498"/>
      <c r="J214" s="498"/>
      <c r="K214" s="498"/>
      <c r="L214" s="498"/>
      <c r="M214" s="498"/>
      <c r="N214" s="498"/>
      <c r="O214" s="498"/>
      <c r="P214" s="498"/>
      <c r="Q214" s="498"/>
      <c r="R214" s="498"/>
      <c r="S214" s="498"/>
      <c r="T214" s="498"/>
      <c r="U214" s="498"/>
      <c r="V214" s="327"/>
      <c r="W214" s="499"/>
      <c r="X214" s="499"/>
      <c r="Y214" s="499"/>
      <c r="Z214" s="500"/>
      <c r="AA214" s="327"/>
      <c r="AB214" s="399"/>
      <c r="AC214" s="399"/>
      <c r="AD214" s="519"/>
      <c r="AE214" s="137"/>
      <c r="AF214" s="137"/>
      <c r="AG214" s="485"/>
      <c r="AH214" s="485"/>
      <c r="AI214" s="485"/>
      <c r="AJ214" s="485"/>
      <c r="AK214" s="485"/>
      <c r="AL214" s="485"/>
      <c r="AM214" s="485"/>
    </row>
    <row r="215" spans="1:39" ht="12.75">
      <c r="A215" s="338"/>
      <c r="B215" s="498"/>
      <c r="C215" s="498"/>
      <c r="D215" s="498"/>
      <c r="E215" s="498"/>
      <c r="F215" s="498"/>
      <c r="G215" s="498"/>
      <c r="H215" s="498"/>
      <c r="I215" s="498"/>
      <c r="J215" s="498"/>
      <c r="K215" s="498"/>
      <c r="L215" s="498"/>
      <c r="M215" s="498"/>
      <c r="N215" s="498"/>
      <c r="O215" s="498"/>
      <c r="P215" s="498"/>
      <c r="Q215" s="498"/>
      <c r="R215" s="498"/>
      <c r="S215" s="498"/>
      <c r="T215" s="498"/>
      <c r="U215" s="498"/>
      <c r="V215" s="327"/>
      <c r="W215" s="499"/>
      <c r="X215" s="499"/>
      <c r="Y215" s="499"/>
      <c r="Z215" s="500"/>
      <c r="AA215" s="327"/>
      <c r="AB215" s="399"/>
      <c r="AC215" s="399"/>
      <c r="AD215" s="519"/>
      <c r="AE215" s="137"/>
      <c r="AF215" s="137"/>
      <c r="AG215" s="485"/>
      <c r="AH215" s="485"/>
      <c r="AI215" s="485"/>
      <c r="AJ215" s="485"/>
      <c r="AK215" s="485"/>
      <c r="AL215" s="485"/>
      <c r="AM215" s="485"/>
    </row>
    <row r="216" spans="1:39" ht="12.75">
      <c r="A216" s="338"/>
      <c r="B216" s="498"/>
      <c r="C216" s="498"/>
      <c r="D216" s="498"/>
      <c r="E216" s="498"/>
      <c r="F216" s="498"/>
      <c r="G216" s="498"/>
      <c r="H216" s="498"/>
      <c r="I216" s="498"/>
      <c r="J216" s="498"/>
      <c r="K216" s="498"/>
      <c r="L216" s="498"/>
      <c r="M216" s="498"/>
      <c r="N216" s="498"/>
      <c r="O216" s="498"/>
      <c r="P216" s="498"/>
      <c r="Q216" s="498"/>
      <c r="R216" s="498"/>
      <c r="S216" s="498"/>
      <c r="T216" s="498"/>
      <c r="U216" s="498"/>
      <c r="V216" s="327"/>
      <c r="W216" s="499"/>
      <c r="X216" s="499"/>
      <c r="Y216" s="499"/>
      <c r="Z216" s="500"/>
      <c r="AA216" s="327"/>
      <c r="AB216" s="399"/>
      <c r="AC216" s="399"/>
      <c r="AD216" s="519"/>
      <c r="AE216" s="137"/>
      <c r="AF216" s="137"/>
      <c r="AG216" s="485"/>
      <c r="AH216" s="485"/>
      <c r="AI216" s="485"/>
      <c r="AJ216" s="485"/>
      <c r="AK216" s="485"/>
      <c r="AL216" s="485"/>
      <c r="AM216" s="485"/>
    </row>
    <row r="217" spans="1:39" ht="12.75">
      <c r="A217" s="338"/>
      <c r="B217" s="498"/>
      <c r="C217" s="498"/>
      <c r="D217" s="498"/>
      <c r="E217" s="498"/>
      <c r="F217" s="498"/>
      <c r="G217" s="498"/>
      <c r="H217" s="498"/>
      <c r="I217" s="498"/>
      <c r="J217" s="498"/>
      <c r="K217" s="498"/>
      <c r="L217" s="498"/>
      <c r="M217" s="498"/>
      <c r="N217" s="498"/>
      <c r="O217" s="498"/>
      <c r="P217" s="498"/>
      <c r="Q217" s="498"/>
      <c r="R217" s="498"/>
      <c r="S217" s="498"/>
      <c r="T217" s="498"/>
      <c r="U217" s="498"/>
      <c r="V217" s="327"/>
      <c r="W217" s="499"/>
      <c r="X217" s="499"/>
      <c r="Y217" s="499"/>
      <c r="Z217" s="500"/>
      <c r="AA217" s="327"/>
      <c r="AB217" s="399"/>
      <c r="AC217" s="399"/>
      <c r="AD217" s="519"/>
      <c r="AE217" s="137"/>
      <c r="AF217" s="137"/>
      <c r="AG217" s="485"/>
      <c r="AH217" s="485"/>
      <c r="AI217" s="485"/>
      <c r="AJ217" s="485"/>
      <c r="AK217" s="485"/>
      <c r="AL217" s="485"/>
      <c r="AM217" s="485"/>
    </row>
    <row r="218" spans="1:39" ht="12.75">
      <c r="A218" s="338"/>
      <c r="B218" s="498"/>
      <c r="C218" s="498"/>
      <c r="D218" s="498"/>
      <c r="E218" s="498"/>
      <c r="F218" s="498"/>
      <c r="G218" s="498"/>
      <c r="H218" s="498"/>
      <c r="I218" s="498"/>
      <c r="J218" s="498"/>
      <c r="K218" s="498"/>
      <c r="L218" s="498"/>
      <c r="M218" s="498"/>
      <c r="N218" s="498"/>
      <c r="O218" s="498"/>
      <c r="P218" s="498"/>
      <c r="Q218" s="498"/>
      <c r="R218" s="498"/>
      <c r="S218" s="498"/>
      <c r="T218" s="498"/>
      <c r="U218" s="498"/>
      <c r="V218" s="327"/>
      <c r="W218" s="499"/>
      <c r="X218" s="499"/>
      <c r="Y218" s="499"/>
      <c r="Z218" s="500"/>
      <c r="AA218" s="327"/>
      <c r="AB218" s="399"/>
      <c r="AC218" s="399"/>
      <c r="AD218" s="519"/>
      <c r="AE218" s="137"/>
      <c r="AF218" s="137"/>
      <c r="AG218" s="485"/>
      <c r="AH218" s="485"/>
      <c r="AI218" s="485"/>
      <c r="AJ218" s="485"/>
      <c r="AK218" s="485"/>
      <c r="AL218" s="485"/>
      <c r="AM218" s="485"/>
    </row>
    <row r="219" spans="1:39" ht="12.75">
      <c r="A219" s="338"/>
      <c r="B219" s="498"/>
      <c r="C219" s="498"/>
      <c r="D219" s="498"/>
      <c r="E219" s="498"/>
      <c r="F219" s="498"/>
      <c r="G219" s="498"/>
      <c r="H219" s="498"/>
      <c r="I219" s="498"/>
      <c r="J219" s="498"/>
      <c r="K219" s="498"/>
      <c r="L219" s="498"/>
      <c r="M219" s="498"/>
      <c r="N219" s="498"/>
      <c r="O219" s="498"/>
      <c r="P219" s="498"/>
      <c r="Q219" s="498"/>
      <c r="R219" s="498"/>
      <c r="S219" s="498"/>
      <c r="T219" s="498"/>
      <c r="U219" s="498"/>
      <c r="V219" s="327"/>
      <c r="W219" s="499"/>
      <c r="X219" s="499"/>
      <c r="Y219" s="499"/>
      <c r="Z219" s="500"/>
      <c r="AA219" s="327"/>
      <c r="AB219" s="399"/>
      <c r="AC219" s="399"/>
      <c r="AD219" s="519"/>
      <c r="AE219" s="137"/>
      <c r="AF219" s="137"/>
      <c r="AG219" s="485"/>
      <c r="AH219" s="485"/>
      <c r="AI219" s="485"/>
      <c r="AJ219" s="485"/>
      <c r="AK219" s="485"/>
      <c r="AL219" s="485"/>
      <c r="AM219" s="485"/>
    </row>
    <row r="220" spans="1:39" ht="12.75">
      <c r="A220" s="338"/>
      <c r="B220" s="498"/>
      <c r="C220" s="498"/>
      <c r="D220" s="498"/>
      <c r="E220" s="498"/>
      <c r="F220" s="498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98"/>
      <c r="R220" s="498"/>
      <c r="S220" s="498"/>
      <c r="T220" s="498"/>
      <c r="U220" s="498"/>
      <c r="V220" s="327"/>
      <c r="W220" s="499"/>
      <c r="X220" s="499"/>
      <c r="Y220" s="499"/>
      <c r="Z220" s="500"/>
      <c r="AA220" s="327"/>
      <c r="AB220" s="399"/>
      <c r="AC220" s="399"/>
      <c r="AD220" s="519"/>
      <c r="AE220" s="137"/>
      <c r="AF220" s="137"/>
      <c r="AG220" s="485"/>
      <c r="AH220" s="485"/>
      <c r="AI220" s="485"/>
      <c r="AJ220" s="485"/>
      <c r="AK220" s="485"/>
      <c r="AL220" s="485"/>
      <c r="AM220" s="485"/>
    </row>
    <row r="221" spans="1:39" ht="12.75">
      <c r="A221" s="338"/>
      <c r="B221" s="498"/>
      <c r="C221" s="498"/>
      <c r="D221" s="498"/>
      <c r="E221" s="498"/>
      <c r="F221" s="498"/>
      <c r="G221" s="498"/>
      <c r="H221" s="498"/>
      <c r="I221" s="498"/>
      <c r="J221" s="498"/>
      <c r="K221" s="498"/>
      <c r="L221" s="498"/>
      <c r="M221" s="498"/>
      <c r="N221" s="498"/>
      <c r="O221" s="498"/>
      <c r="P221" s="498"/>
      <c r="Q221" s="498"/>
      <c r="R221" s="498"/>
      <c r="S221" s="498"/>
      <c r="T221" s="498"/>
      <c r="U221" s="498"/>
      <c r="V221" s="327"/>
      <c r="W221" s="499"/>
      <c r="X221" s="499"/>
      <c r="Y221" s="499"/>
      <c r="Z221" s="500"/>
      <c r="AA221" s="327"/>
      <c r="AB221" s="399"/>
      <c r="AC221" s="399"/>
      <c r="AD221" s="519"/>
      <c r="AE221" s="137"/>
      <c r="AF221" s="137"/>
      <c r="AG221" s="485"/>
      <c r="AH221" s="485"/>
      <c r="AI221" s="485"/>
      <c r="AJ221" s="485"/>
      <c r="AK221" s="485"/>
      <c r="AL221" s="485"/>
      <c r="AM221" s="485"/>
    </row>
    <row r="222" spans="1:39" ht="12.75">
      <c r="A222" s="338"/>
      <c r="B222" s="498"/>
      <c r="C222" s="498"/>
      <c r="D222" s="498"/>
      <c r="E222" s="498"/>
      <c r="F222" s="498"/>
      <c r="G222" s="498"/>
      <c r="H222" s="498"/>
      <c r="I222" s="498"/>
      <c r="J222" s="498"/>
      <c r="K222" s="498"/>
      <c r="L222" s="498"/>
      <c r="M222" s="498"/>
      <c r="N222" s="498"/>
      <c r="O222" s="498"/>
      <c r="P222" s="498"/>
      <c r="Q222" s="498"/>
      <c r="R222" s="498"/>
      <c r="S222" s="498"/>
      <c r="T222" s="498"/>
      <c r="U222" s="498"/>
      <c r="V222" s="327"/>
      <c r="W222" s="499"/>
      <c r="X222" s="499"/>
      <c r="Y222" s="499"/>
      <c r="Z222" s="500"/>
      <c r="AA222" s="327"/>
      <c r="AB222" s="399"/>
      <c r="AC222" s="399"/>
      <c r="AD222" s="519"/>
      <c r="AE222" s="137"/>
      <c r="AF222" s="137"/>
      <c r="AG222" s="485"/>
      <c r="AH222" s="485"/>
      <c r="AI222" s="485"/>
      <c r="AJ222" s="485"/>
      <c r="AK222" s="485"/>
      <c r="AL222" s="485"/>
      <c r="AM222" s="485"/>
    </row>
    <row r="223" spans="1:39" ht="12.75">
      <c r="A223" s="338"/>
      <c r="B223" s="498"/>
      <c r="C223" s="498"/>
      <c r="D223" s="498"/>
      <c r="E223" s="498"/>
      <c r="F223" s="498"/>
      <c r="G223" s="498"/>
      <c r="H223" s="498"/>
      <c r="I223" s="498"/>
      <c r="J223" s="498"/>
      <c r="K223" s="498"/>
      <c r="L223" s="498"/>
      <c r="M223" s="498"/>
      <c r="N223" s="498"/>
      <c r="O223" s="498"/>
      <c r="P223" s="498"/>
      <c r="Q223" s="498"/>
      <c r="R223" s="498"/>
      <c r="S223" s="498"/>
      <c r="T223" s="498"/>
      <c r="U223" s="498"/>
      <c r="V223" s="327"/>
      <c r="W223" s="499"/>
      <c r="X223" s="499"/>
      <c r="Y223" s="499"/>
      <c r="Z223" s="500"/>
      <c r="AA223" s="327"/>
      <c r="AB223" s="399"/>
      <c r="AC223" s="399"/>
      <c r="AD223" s="519"/>
      <c r="AE223" s="137"/>
      <c r="AF223" s="137"/>
      <c r="AG223" s="485"/>
      <c r="AH223" s="485"/>
      <c r="AI223" s="485"/>
      <c r="AJ223" s="485"/>
      <c r="AK223" s="485"/>
      <c r="AL223" s="485"/>
      <c r="AM223" s="485"/>
    </row>
    <row r="224" spans="1:39" ht="12.75">
      <c r="A224" s="338"/>
      <c r="B224" s="498"/>
      <c r="C224" s="498"/>
      <c r="D224" s="498"/>
      <c r="E224" s="498"/>
      <c r="F224" s="498"/>
      <c r="G224" s="498"/>
      <c r="H224" s="498"/>
      <c r="I224" s="498"/>
      <c r="J224" s="498"/>
      <c r="K224" s="498"/>
      <c r="L224" s="498"/>
      <c r="M224" s="498"/>
      <c r="N224" s="498"/>
      <c r="O224" s="498"/>
      <c r="P224" s="498"/>
      <c r="Q224" s="498"/>
      <c r="R224" s="498"/>
      <c r="S224" s="498"/>
      <c r="T224" s="498"/>
      <c r="U224" s="498"/>
      <c r="V224" s="327"/>
      <c r="W224" s="499"/>
      <c r="X224" s="499"/>
      <c r="Y224" s="499"/>
      <c r="Z224" s="500"/>
      <c r="AA224" s="327"/>
      <c r="AB224" s="399"/>
      <c r="AC224" s="399"/>
      <c r="AD224" s="519"/>
      <c r="AE224" s="137"/>
      <c r="AF224" s="137"/>
      <c r="AG224" s="485"/>
      <c r="AH224" s="485"/>
      <c r="AI224" s="485"/>
      <c r="AJ224" s="485"/>
      <c r="AK224" s="485"/>
      <c r="AL224" s="485"/>
      <c r="AM224" s="485"/>
    </row>
    <row r="225" spans="1:39" ht="12.75">
      <c r="A225" s="338"/>
      <c r="B225" s="498"/>
      <c r="C225" s="498"/>
      <c r="D225" s="498"/>
      <c r="E225" s="498"/>
      <c r="F225" s="498"/>
      <c r="G225" s="498"/>
      <c r="H225" s="498"/>
      <c r="I225" s="498"/>
      <c r="J225" s="498"/>
      <c r="K225" s="498"/>
      <c r="L225" s="498"/>
      <c r="M225" s="498"/>
      <c r="N225" s="498"/>
      <c r="O225" s="498"/>
      <c r="P225" s="498"/>
      <c r="Q225" s="498"/>
      <c r="R225" s="498"/>
      <c r="S225" s="498"/>
      <c r="T225" s="498"/>
      <c r="U225" s="498"/>
      <c r="V225" s="327"/>
      <c r="W225" s="499"/>
      <c r="X225" s="499"/>
      <c r="Y225" s="499"/>
      <c r="Z225" s="500"/>
      <c r="AA225" s="327"/>
      <c r="AB225" s="399"/>
      <c r="AC225" s="399"/>
      <c r="AD225" s="519"/>
      <c r="AE225" s="137"/>
      <c r="AF225" s="137"/>
      <c r="AG225" s="485"/>
      <c r="AH225" s="485"/>
      <c r="AI225" s="485"/>
      <c r="AJ225" s="485"/>
      <c r="AK225" s="485"/>
      <c r="AL225" s="485"/>
      <c r="AM225" s="485"/>
    </row>
    <row r="226" spans="1:39" ht="12.75">
      <c r="A226" s="338"/>
      <c r="B226" s="498"/>
      <c r="C226" s="498"/>
      <c r="D226" s="498"/>
      <c r="E226" s="498"/>
      <c r="F226" s="498"/>
      <c r="G226" s="498"/>
      <c r="H226" s="498"/>
      <c r="I226" s="498"/>
      <c r="J226" s="498"/>
      <c r="K226" s="498"/>
      <c r="L226" s="498"/>
      <c r="M226" s="498"/>
      <c r="N226" s="498"/>
      <c r="O226" s="498"/>
      <c r="P226" s="498"/>
      <c r="Q226" s="498"/>
      <c r="R226" s="498"/>
      <c r="S226" s="498"/>
      <c r="T226" s="498"/>
      <c r="U226" s="498"/>
      <c r="V226" s="327"/>
      <c r="W226" s="499"/>
      <c r="X226" s="499"/>
      <c r="Y226" s="499"/>
      <c r="Z226" s="500"/>
      <c r="AA226" s="327"/>
      <c r="AB226" s="399"/>
      <c r="AC226" s="399"/>
      <c r="AD226" s="519"/>
      <c r="AE226" s="137"/>
      <c r="AF226" s="137"/>
      <c r="AG226" s="485"/>
      <c r="AH226" s="485"/>
      <c r="AI226" s="485"/>
      <c r="AJ226" s="485"/>
      <c r="AK226" s="485"/>
      <c r="AL226" s="485"/>
      <c r="AM226" s="485"/>
    </row>
    <row r="227" spans="1:39" ht="12.75">
      <c r="A227" s="338"/>
      <c r="B227" s="498"/>
      <c r="C227" s="498"/>
      <c r="D227" s="498"/>
      <c r="E227" s="498"/>
      <c r="F227" s="498"/>
      <c r="G227" s="498"/>
      <c r="H227" s="498"/>
      <c r="I227" s="498"/>
      <c r="J227" s="498"/>
      <c r="K227" s="498"/>
      <c r="L227" s="498"/>
      <c r="M227" s="498"/>
      <c r="N227" s="498"/>
      <c r="O227" s="498"/>
      <c r="P227" s="498"/>
      <c r="Q227" s="498"/>
      <c r="R227" s="498"/>
      <c r="S227" s="498"/>
      <c r="T227" s="498"/>
      <c r="U227" s="498"/>
      <c r="V227" s="327"/>
      <c r="W227" s="499"/>
      <c r="X227" s="499"/>
      <c r="Y227" s="499"/>
      <c r="Z227" s="500"/>
      <c r="AA227" s="327"/>
      <c r="AB227" s="399"/>
      <c r="AC227" s="399"/>
      <c r="AD227" s="519"/>
      <c r="AE227" s="137"/>
      <c r="AF227" s="137"/>
      <c r="AG227" s="485"/>
      <c r="AH227" s="485"/>
      <c r="AI227" s="485"/>
      <c r="AJ227" s="485"/>
      <c r="AK227" s="485"/>
      <c r="AL227" s="485"/>
      <c r="AM227" s="485"/>
    </row>
    <row r="228" spans="1:39" ht="12.75">
      <c r="A228" s="338"/>
      <c r="B228" s="498"/>
      <c r="C228" s="498"/>
      <c r="D228" s="498"/>
      <c r="E228" s="498"/>
      <c r="F228" s="498"/>
      <c r="G228" s="498"/>
      <c r="H228" s="498"/>
      <c r="I228" s="498"/>
      <c r="J228" s="498"/>
      <c r="K228" s="498"/>
      <c r="L228" s="498"/>
      <c r="M228" s="498"/>
      <c r="N228" s="498"/>
      <c r="O228" s="498"/>
      <c r="P228" s="498"/>
      <c r="Q228" s="498"/>
      <c r="R228" s="498"/>
      <c r="S228" s="498"/>
      <c r="T228" s="498"/>
      <c r="U228" s="498"/>
      <c r="V228" s="327"/>
      <c r="W228" s="499"/>
      <c r="X228" s="499"/>
      <c r="Y228" s="499"/>
      <c r="Z228" s="500"/>
      <c r="AA228" s="327"/>
      <c r="AB228" s="399"/>
      <c r="AC228" s="399"/>
      <c r="AD228" s="519"/>
      <c r="AE228" s="137"/>
      <c r="AF228" s="137"/>
      <c r="AG228" s="485"/>
      <c r="AH228" s="485"/>
      <c r="AI228" s="485"/>
      <c r="AJ228" s="485"/>
      <c r="AK228" s="485"/>
      <c r="AL228" s="485"/>
      <c r="AM228" s="485"/>
    </row>
    <row r="229" spans="1:39" ht="12.75">
      <c r="A229" s="338"/>
      <c r="B229" s="498"/>
      <c r="C229" s="498"/>
      <c r="D229" s="498"/>
      <c r="E229" s="498"/>
      <c r="F229" s="498"/>
      <c r="G229" s="498"/>
      <c r="H229" s="498"/>
      <c r="I229" s="498"/>
      <c r="J229" s="498"/>
      <c r="K229" s="498"/>
      <c r="L229" s="498"/>
      <c r="M229" s="498"/>
      <c r="N229" s="498"/>
      <c r="O229" s="498"/>
      <c r="P229" s="498"/>
      <c r="Q229" s="498"/>
      <c r="R229" s="498"/>
      <c r="S229" s="498"/>
      <c r="T229" s="498"/>
      <c r="U229" s="498"/>
      <c r="V229" s="327"/>
      <c r="W229" s="499"/>
      <c r="X229" s="499"/>
      <c r="Y229" s="499"/>
      <c r="Z229" s="500"/>
      <c r="AA229" s="327"/>
      <c r="AB229" s="399"/>
      <c r="AC229" s="399"/>
      <c r="AD229" s="519"/>
      <c r="AE229" s="137"/>
      <c r="AF229" s="137"/>
      <c r="AG229" s="485"/>
      <c r="AH229" s="485"/>
      <c r="AI229" s="485"/>
      <c r="AJ229" s="485"/>
      <c r="AK229" s="485"/>
      <c r="AL229" s="485"/>
      <c r="AM229" s="485"/>
    </row>
    <row r="230" spans="1:39" ht="12.75">
      <c r="A230" s="338"/>
      <c r="B230" s="498"/>
      <c r="C230" s="498"/>
      <c r="D230" s="498"/>
      <c r="E230" s="498"/>
      <c r="F230" s="498"/>
      <c r="G230" s="498"/>
      <c r="H230" s="498"/>
      <c r="I230" s="498"/>
      <c r="J230" s="498"/>
      <c r="K230" s="498"/>
      <c r="L230" s="498"/>
      <c r="M230" s="498"/>
      <c r="N230" s="498"/>
      <c r="O230" s="498"/>
      <c r="P230" s="498"/>
      <c r="Q230" s="498"/>
      <c r="R230" s="498"/>
      <c r="S230" s="498"/>
      <c r="T230" s="498"/>
      <c r="U230" s="498"/>
      <c r="V230" s="327"/>
      <c r="W230" s="499"/>
      <c r="X230" s="499"/>
      <c r="Y230" s="499"/>
      <c r="Z230" s="500"/>
      <c r="AA230" s="327"/>
      <c r="AB230" s="399"/>
      <c r="AC230" s="399"/>
      <c r="AD230" s="519"/>
      <c r="AE230" s="137"/>
      <c r="AF230" s="137"/>
      <c r="AG230" s="485"/>
      <c r="AH230" s="485"/>
      <c r="AI230" s="485"/>
      <c r="AJ230" s="485"/>
      <c r="AK230" s="485"/>
      <c r="AL230" s="485"/>
      <c r="AM230" s="485"/>
    </row>
    <row r="231" spans="1:39" ht="12.75">
      <c r="A231" s="338"/>
      <c r="B231" s="498"/>
      <c r="C231" s="498"/>
      <c r="D231" s="498"/>
      <c r="E231" s="498"/>
      <c r="F231" s="498"/>
      <c r="G231" s="498"/>
      <c r="H231" s="498"/>
      <c r="I231" s="498"/>
      <c r="J231" s="498"/>
      <c r="K231" s="498"/>
      <c r="L231" s="498"/>
      <c r="M231" s="498"/>
      <c r="N231" s="498"/>
      <c r="O231" s="498"/>
      <c r="P231" s="498"/>
      <c r="Q231" s="498"/>
      <c r="R231" s="498"/>
      <c r="S231" s="498"/>
      <c r="T231" s="498"/>
      <c r="U231" s="498"/>
      <c r="V231" s="327"/>
      <c r="W231" s="499"/>
      <c r="X231" s="499"/>
      <c r="Y231" s="499"/>
      <c r="Z231" s="500"/>
      <c r="AA231" s="327"/>
      <c r="AB231" s="399"/>
      <c r="AC231" s="399"/>
      <c r="AD231" s="519"/>
      <c r="AE231" s="137"/>
      <c r="AF231" s="137"/>
      <c r="AG231" s="485"/>
      <c r="AH231" s="485"/>
      <c r="AI231" s="485"/>
      <c r="AJ231" s="485"/>
      <c r="AK231" s="485"/>
      <c r="AL231" s="485"/>
      <c r="AM231" s="485"/>
    </row>
    <row r="232" spans="1:39" ht="12.75">
      <c r="A232" s="338"/>
      <c r="B232" s="498"/>
      <c r="C232" s="498"/>
      <c r="D232" s="498"/>
      <c r="E232" s="498"/>
      <c r="F232" s="498"/>
      <c r="G232" s="498"/>
      <c r="H232" s="498"/>
      <c r="I232" s="498"/>
      <c r="J232" s="498"/>
      <c r="K232" s="498"/>
      <c r="L232" s="498"/>
      <c r="M232" s="498"/>
      <c r="N232" s="498"/>
      <c r="O232" s="498"/>
      <c r="P232" s="498"/>
      <c r="Q232" s="498"/>
      <c r="R232" s="498"/>
      <c r="S232" s="498"/>
      <c r="T232" s="498"/>
      <c r="U232" s="498"/>
      <c r="V232" s="327"/>
      <c r="W232" s="499"/>
      <c r="X232" s="499"/>
      <c r="Y232" s="499"/>
      <c r="Z232" s="500"/>
      <c r="AA232" s="327"/>
      <c r="AB232" s="399"/>
      <c r="AC232" s="399"/>
      <c r="AD232" s="519"/>
      <c r="AE232" s="137"/>
      <c r="AF232" s="137"/>
      <c r="AG232" s="485"/>
      <c r="AH232" s="485"/>
      <c r="AI232" s="485"/>
      <c r="AJ232" s="485"/>
      <c r="AK232" s="485"/>
      <c r="AL232" s="485"/>
      <c r="AM232" s="485"/>
    </row>
    <row r="233" spans="1:39" ht="12.75">
      <c r="A233" s="338"/>
      <c r="B233" s="498"/>
      <c r="C233" s="498"/>
      <c r="D233" s="498"/>
      <c r="E233" s="498"/>
      <c r="F233" s="498"/>
      <c r="G233" s="498"/>
      <c r="H233" s="498"/>
      <c r="I233" s="498"/>
      <c r="J233" s="498"/>
      <c r="K233" s="498"/>
      <c r="L233" s="498"/>
      <c r="M233" s="498"/>
      <c r="N233" s="498"/>
      <c r="O233" s="498"/>
      <c r="P233" s="498"/>
      <c r="Q233" s="498"/>
      <c r="R233" s="498"/>
      <c r="S233" s="498"/>
      <c r="T233" s="498"/>
      <c r="U233" s="498"/>
      <c r="V233" s="327"/>
      <c r="W233" s="499"/>
      <c r="X233" s="499"/>
      <c r="Y233" s="499"/>
      <c r="Z233" s="500"/>
      <c r="AA233" s="327"/>
      <c r="AB233" s="399"/>
      <c r="AC233" s="399"/>
      <c r="AD233" s="519"/>
      <c r="AE233" s="137"/>
      <c r="AF233" s="137"/>
      <c r="AG233" s="485"/>
      <c r="AH233" s="485"/>
      <c r="AI233" s="485"/>
      <c r="AJ233" s="485"/>
      <c r="AK233" s="485"/>
      <c r="AL233" s="485"/>
      <c r="AM233" s="485"/>
    </row>
    <row r="234" spans="1:39" ht="12.75">
      <c r="A234" s="338"/>
      <c r="B234" s="498"/>
      <c r="C234" s="498"/>
      <c r="D234" s="498"/>
      <c r="E234" s="498"/>
      <c r="F234" s="498"/>
      <c r="G234" s="498"/>
      <c r="H234" s="498"/>
      <c r="I234" s="498"/>
      <c r="J234" s="498"/>
      <c r="K234" s="498"/>
      <c r="L234" s="498"/>
      <c r="M234" s="498"/>
      <c r="N234" s="498"/>
      <c r="O234" s="498"/>
      <c r="P234" s="498"/>
      <c r="Q234" s="498"/>
      <c r="R234" s="498"/>
      <c r="S234" s="498"/>
      <c r="T234" s="498"/>
      <c r="U234" s="498"/>
      <c r="V234" s="327"/>
      <c r="W234" s="499"/>
      <c r="X234" s="499"/>
      <c r="Y234" s="499"/>
      <c r="Z234" s="500"/>
      <c r="AA234" s="327"/>
      <c r="AB234" s="399"/>
      <c r="AC234" s="399"/>
      <c r="AD234" s="519"/>
      <c r="AE234" s="137"/>
      <c r="AF234" s="137"/>
      <c r="AG234" s="485"/>
      <c r="AH234" s="485"/>
      <c r="AI234" s="485"/>
      <c r="AJ234" s="485"/>
      <c r="AK234" s="485"/>
      <c r="AL234" s="485"/>
      <c r="AM234" s="485"/>
    </row>
    <row r="235" spans="1:39" ht="12.75">
      <c r="A235" s="338"/>
      <c r="B235" s="498"/>
      <c r="C235" s="498"/>
      <c r="D235" s="498"/>
      <c r="E235" s="498"/>
      <c r="F235" s="498"/>
      <c r="G235" s="498"/>
      <c r="H235" s="498"/>
      <c r="I235" s="498"/>
      <c r="J235" s="498"/>
      <c r="K235" s="498"/>
      <c r="L235" s="498"/>
      <c r="M235" s="498"/>
      <c r="N235" s="498"/>
      <c r="O235" s="498"/>
      <c r="P235" s="498"/>
      <c r="Q235" s="498"/>
      <c r="R235" s="498"/>
      <c r="S235" s="498"/>
      <c r="T235" s="498"/>
      <c r="U235" s="498"/>
      <c r="V235" s="327"/>
      <c r="W235" s="499"/>
      <c r="X235" s="499"/>
      <c r="Y235" s="499"/>
      <c r="Z235" s="500"/>
      <c r="AA235" s="327"/>
      <c r="AB235" s="399"/>
      <c r="AC235" s="399"/>
      <c r="AD235" s="519"/>
      <c r="AE235" s="137"/>
      <c r="AF235" s="137"/>
      <c r="AG235" s="485"/>
      <c r="AH235" s="485"/>
      <c r="AI235" s="485"/>
      <c r="AJ235" s="485"/>
      <c r="AK235" s="485"/>
      <c r="AL235" s="485"/>
      <c r="AM235" s="485"/>
    </row>
    <row r="236" spans="1:39" ht="12.75">
      <c r="A236" s="338"/>
      <c r="B236" s="498"/>
      <c r="C236" s="498"/>
      <c r="D236" s="498"/>
      <c r="E236" s="498"/>
      <c r="F236" s="498"/>
      <c r="G236" s="498"/>
      <c r="H236" s="498"/>
      <c r="I236" s="498"/>
      <c r="J236" s="498"/>
      <c r="K236" s="498"/>
      <c r="L236" s="498"/>
      <c r="M236" s="498"/>
      <c r="N236" s="498"/>
      <c r="O236" s="498"/>
      <c r="P236" s="498"/>
      <c r="Q236" s="498"/>
      <c r="R236" s="498"/>
      <c r="S236" s="498"/>
      <c r="T236" s="498"/>
      <c r="U236" s="498"/>
      <c r="V236" s="327"/>
      <c r="W236" s="499"/>
      <c r="X236" s="499"/>
      <c r="Y236" s="499"/>
      <c r="Z236" s="500"/>
      <c r="AA236" s="327"/>
      <c r="AB236" s="399"/>
      <c r="AC236" s="399"/>
      <c r="AD236" s="519"/>
      <c r="AE236" s="137"/>
      <c r="AF236" s="137"/>
      <c r="AG236" s="485"/>
      <c r="AH236" s="485"/>
      <c r="AI236" s="485"/>
      <c r="AJ236" s="485"/>
      <c r="AK236" s="485"/>
      <c r="AL236" s="485"/>
      <c r="AM236" s="485"/>
    </row>
    <row r="237" spans="1:39" ht="12.75">
      <c r="A237" s="338"/>
      <c r="B237" s="498"/>
      <c r="C237" s="498"/>
      <c r="D237" s="498"/>
      <c r="E237" s="498"/>
      <c r="F237" s="498"/>
      <c r="G237" s="498"/>
      <c r="H237" s="498"/>
      <c r="I237" s="498"/>
      <c r="J237" s="498"/>
      <c r="K237" s="498"/>
      <c r="L237" s="498"/>
      <c r="M237" s="498"/>
      <c r="N237" s="498"/>
      <c r="O237" s="498"/>
      <c r="P237" s="498"/>
      <c r="Q237" s="498"/>
      <c r="R237" s="498"/>
      <c r="S237" s="498"/>
      <c r="T237" s="498"/>
      <c r="U237" s="498"/>
      <c r="V237" s="327"/>
      <c r="W237" s="499"/>
      <c r="X237" s="499"/>
      <c r="Y237" s="499"/>
      <c r="Z237" s="500"/>
      <c r="AA237" s="327"/>
      <c r="AB237" s="399"/>
      <c r="AC237" s="399"/>
      <c r="AD237" s="519"/>
      <c r="AE237" s="137"/>
      <c r="AF237" s="137"/>
      <c r="AG237" s="485"/>
      <c r="AH237" s="485"/>
      <c r="AI237" s="485"/>
      <c r="AJ237" s="485"/>
      <c r="AK237" s="485"/>
      <c r="AL237" s="485"/>
      <c r="AM237" s="485"/>
    </row>
    <row r="238" spans="1:39" ht="12.75">
      <c r="A238" s="338"/>
      <c r="B238" s="498"/>
      <c r="C238" s="498"/>
      <c r="D238" s="498"/>
      <c r="E238" s="498"/>
      <c r="F238" s="498"/>
      <c r="G238" s="498"/>
      <c r="H238" s="498"/>
      <c r="I238" s="498"/>
      <c r="J238" s="498"/>
      <c r="K238" s="498"/>
      <c r="L238" s="498"/>
      <c r="M238" s="498"/>
      <c r="N238" s="498"/>
      <c r="O238" s="498"/>
      <c r="P238" s="498"/>
      <c r="Q238" s="498"/>
      <c r="R238" s="498"/>
      <c r="S238" s="498"/>
      <c r="T238" s="498"/>
      <c r="U238" s="498"/>
      <c r="V238" s="327"/>
      <c r="W238" s="499"/>
      <c r="X238" s="499"/>
      <c r="Y238" s="499"/>
      <c r="Z238" s="500"/>
      <c r="AA238" s="327"/>
      <c r="AB238" s="399"/>
      <c r="AC238" s="399"/>
      <c r="AD238" s="519"/>
      <c r="AE238" s="137"/>
      <c r="AF238" s="137"/>
      <c r="AG238" s="485"/>
      <c r="AH238" s="485"/>
      <c r="AI238" s="485"/>
      <c r="AJ238" s="485"/>
      <c r="AK238" s="485"/>
      <c r="AL238" s="485"/>
      <c r="AM238" s="485"/>
    </row>
    <row r="239" spans="1:39" ht="12.75">
      <c r="A239" s="338"/>
      <c r="B239" s="498"/>
      <c r="C239" s="498"/>
      <c r="D239" s="498"/>
      <c r="E239" s="498"/>
      <c r="F239" s="498"/>
      <c r="G239" s="498"/>
      <c r="H239" s="498"/>
      <c r="I239" s="498"/>
      <c r="J239" s="498"/>
      <c r="K239" s="498"/>
      <c r="L239" s="498"/>
      <c r="M239" s="498"/>
      <c r="N239" s="498"/>
      <c r="O239" s="498"/>
      <c r="P239" s="498"/>
      <c r="Q239" s="498"/>
      <c r="R239" s="498"/>
      <c r="S239" s="498"/>
      <c r="T239" s="498"/>
      <c r="U239" s="498"/>
      <c r="V239" s="327"/>
      <c r="W239" s="499"/>
      <c r="X239" s="499"/>
      <c r="Y239" s="499"/>
      <c r="Z239" s="500"/>
      <c r="AA239" s="327"/>
      <c r="AB239" s="399"/>
      <c r="AC239" s="399"/>
      <c r="AD239" s="519"/>
      <c r="AE239" s="137"/>
      <c r="AF239" s="137"/>
      <c r="AG239" s="485"/>
      <c r="AH239" s="485"/>
      <c r="AI239" s="485"/>
      <c r="AJ239" s="485"/>
      <c r="AK239" s="485"/>
      <c r="AL239" s="485"/>
      <c r="AM239" s="485"/>
    </row>
    <row r="240" spans="1:39" ht="12.75">
      <c r="A240" s="338"/>
      <c r="B240" s="498"/>
      <c r="C240" s="498"/>
      <c r="D240" s="498"/>
      <c r="E240" s="498"/>
      <c r="F240" s="498"/>
      <c r="G240" s="498"/>
      <c r="H240" s="498"/>
      <c r="I240" s="498"/>
      <c r="J240" s="498"/>
      <c r="K240" s="498"/>
      <c r="L240" s="498"/>
      <c r="M240" s="498"/>
      <c r="N240" s="498"/>
      <c r="O240" s="498"/>
      <c r="P240" s="498"/>
      <c r="Q240" s="498"/>
      <c r="R240" s="498"/>
      <c r="S240" s="498"/>
      <c r="T240" s="498"/>
      <c r="U240" s="498"/>
      <c r="V240" s="327"/>
      <c r="W240" s="499"/>
      <c r="X240" s="499"/>
      <c r="Y240" s="499"/>
      <c r="Z240" s="500"/>
      <c r="AA240" s="327"/>
      <c r="AB240" s="399"/>
      <c r="AC240" s="399"/>
      <c r="AD240" s="519"/>
      <c r="AE240" s="137"/>
      <c r="AF240" s="137"/>
      <c r="AG240" s="485"/>
      <c r="AH240" s="485"/>
      <c r="AI240" s="485"/>
      <c r="AJ240" s="485"/>
      <c r="AK240" s="485"/>
      <c r="AL240" s="485"/>
      <c r="AM240" s="485"/>
    </row>
    <row r="241" spans="1:39" ht="12.75">
      <c r="A241" s="338"/>
      <c r="B241" s="498"/>
      <c r="C241" s="498"/>
      <c r="D241" s="498"/>
      <c r="E241" s="498"/>
      <c r="F241" s="498"/>
      <c r="G241" s="498"/>
      <c r="H241" s="498"/>
      <c r="I241" s="498"/>
      <c r="J241" s="498"/>
      <c r="K241" s="498"/>
      <c r="L241" s="498"/>
      <c r="M241" s="498"/>
      <c r="N241" s="498"/>
      <c r="O241" s="498"/>
      <c r="P241" s="498"/>
      <c r="Q241" s="498"/>
      <c r="R241" s="498"/>
      <c r="S241" s="498"/>
      <c r="T241" s="498"/>
      <c r="U241" s="498"/>
      <c r="V241" s="327"/>
      <c r="W241" s="499"/>
      <c r="X241" s="499"/>
      <c r="Y241" s="499"/>
      <c r="Z241" s="500"/>
      <c r="AA241" s="327"/>
      <c r="AB241" s="399"/>
      <c r="AC241" s="399"/>
      <c r="AD241" s="519"/>
      <c r="AE241" s="137"/>
      <c r="AF241" s="137"/>
      <c r="AG241" s="485"/>
      <c r="AH241" s="485"/>
      <c r="AI241" s="485"/>
      <c r="AJ241" s="485"/>
      <c r="AK241" s="485"/>
      <c r="AL241" s="485"/>
      <c r="AM241" s="485"/>
    </row>
    <row r="242" spans="1:39" ht="12.75">
      <c r="A242" s="338"/>
      <c r="B242" s="498"/>
      <c r="C242" s="498"/>
      <c r="D242" s="498"/>
      <c r="E242" s="498"/>
      <c r="F242" s="498"/>
      <c r="G242" s="498"/>
      <c r="H242" s="498"/>
      <c r="I242" s="498"/>
      <c r="J242" s="498"/>
      <c r="K242" s="498"/>
      <c r="L242" s="498"/>
      <c r="M242" s="498"/>
      <c r="N242" s="498"/>
      <c r="O242" s="498"/>
      <c r="P242" s="498"/>
      <c r="Q242" s="498"/>
      <c r="R242" s="498"/>
      <c r="S242" s="498"/>
      <c r="T242" s="498"/>
      <c r="U242" s="498"/>
      <c r="V242" s="327"/>
      <c r="W242" s="499"/>
      <c r="X242" s="499"/>
      <c r="Y242" s="499"/>
      <c r="Z242" s="500"/>
      <c r="AA242" s="327"/>
      <c r="AB242" s="399"/>
      <c r="AC242" s="399"/>
      <c r="AD242" s="519"/>
      <c r="AE242" s="137"/>
      <c r="AF242" s="137"/>
      <c r="AG242" s="485"/>
      <c r="AH242" s="485"/>
      <c r="AI242" s="485"/>
      <c r="AJ242" s="485"/>
      <c r="AK242" s="485"/>
      <c r="AL242" s="485"/>
      <c r="AM242" s="485"/>
    </row>
    <row r="243" spans="1:39" ht="12.75">
      <c r="A243" s="338"/>
      <c r="B243" s="498"/>
      <c r="C243" s="498"/>
      <c r="D243" s="498"/>
      <c r="E243" s="498"/>
      <c r="F243" s="498"/>
      <c r="G243" s="498"/>
      <c r="H243" s="498"/>
      <c r="I243" s="498"/>
      <c r="J243" s="498"/>
      <c r="K243" s="498"/>
      <c r="L243" s="498"/>
      <c r="M243" s="498"/>
      <c r="N243" s="498"/>
      <c r="O243" s="498"/>
      <c r="P243" s="498"/>
      <c r="Q243" s="498"/>
      <c r="R243" s="498"/>
      <c r="S243" s="498"/>
      <c r="T243" s="498"/>
      <c r="U243" s="498"/>
      <c r="V243" s="327"/>
      <c r="W243" s="499"/>
      <c r="X243" s="499"/>
      <c r="Y243" s="499"/>
      <c r="Z243" s="500"/>
      <c r="AA243" s="327"/>
      <c r="AB243" s="399"/>
      <c r="AC243" s="399"/>
      <c r="AD243" s="519"/>
      <c r="AE243" s="137"/>
      <c r="AF243" s="137"/>
      <c r="AG243" s="485"/>
      <c r="AH243" s="485"/>
      <c r="AI243" s="485"/>
      <c r="AJ243" s="485"/>
      <c r="AK243" s="485"/>
      <c r="AL243" s="485"/>
      <c r="AM243" s="485"/>
    </row>
    <row r="244" spans="1:39" ht="12.75">
      <c r="A244" s="338"/>
      <c r="B244" s="498"/>
      <c r="C244" s="498"/>
      <c r="D244" s="498"/>
      <c r="E244" s="498"/>
      <c r="F244" s="498"/>
      <c r="G244" s="498"/>
      <c r="H244" s="498"/>
      <c r="I244" s="498"/>
      <c r="J244" s="498"/>
      <c r="K244" s="498"/>
      <c r="L244" s="498"/>
      <c r="M244" s="498"/>
      <c r="N244" s="498"/>
      <c r="O244" s="498"/>
      <c r="P244" s="498"/>
      <c r="Q244" s="498"/>
      <c r="R244" s="498"/>
      <c r="S244" s="498"/>
      <c r="T244" s="498"/>
      <c r="U244" s="498"/>
      <c r="V244" s="327"/>
      <c r="W244" s="499"/>
      <c r="X244" s="499"/>
      <c r="Y244" s="499"/>
      <c r="Z244" s="500"/>
      <c r="AA244" s="327"/>
      <c r="AB244" s="399"/>
      <c r="AC244" s="399"/>
      <c r="AD244" s="519"/>
      <c r="AE244" s="137"/>
      <c r="AF244" s="137"/>
      <c r="AG244" s="485"/>
      <c r="AH244" s="485"/>
      <c r="AI244" s="485"/>
      <c r="AJ244" s="485"/>
      <c r="AK244" s="485"/>
      <c r="AL244" s="485"/>
      <c r="AM244" s="485"/>
    </row>
    <row r="245" spans="1:39" ht="12.75">
      <c r="A245" s="338"/>
      <c r="B245" s="498"/>
      <c r="C245" s="498"/>
      <c r="D245" s="498"/>
      <c r="E245" s="498"/>
      <c r="F245" s="498"/>
      <c r="G245" s="498"/>
      <c r="H245" s="498"/>
      <c r="I245" s="498"/>
      <c r="J245" s="498"/>
      <c r="K245" s="498"/>
      <c r="L245" s="498"/>
      <c r="M245" s="498"/>
      <c r="N245" s="498"/>
      <c r="O245" s="498"/>
      <c r="P245" s="498"/>
      <c r="Q245" s="498"/>
      <c r="R245" s="498"/>
      <c r="S245" s="498"/>
      <c r="T245" s="498"/>
      <c r="U245" s="498"/>
      <c r="V245" s="327"/>
      <c r="W245" s="499"/>
      <c r="X245" s="499"/>
      <c r="Y245" s="499"/>
      <c r="Z245" s="500"/>
      <c r="AA245" s="327"/>
      <c r="AB245" s="399"/>
      <c r="AC245" s="399"/>
      <c r="AD245" s="519"/>
      <c r="AE245" s="137"/>
      <c r="AF245" s="137"/>
      <c r="AG245" s="485"/>
      <c r="AH245" s="485"/>
      <c r="AI245" s="485"/>
      <c r="AJ245" s="485"/>
      <c r="AK245" s="485"/>
      <c r="AL245" s="485"/>
      <c r="AM245" s="485"/>
    </row>
    <row r="246" spans="1:39" ht="12.75">
      <c r="A246" s="338"/>
      <c r="B246" s="498"/>
      <c r="C246" s="498"/>
      <c r="D246" s="498"/>
      <c r="E246" s="498"/>
      <c r="F246" s="498"/>
      <c r="G246" s="498"/>
      <c r="H246" s="498"/>
      <c r="I246" s="498"/>
      <c r="J246" s="498"/>
      <c r="K246" s="498"/>
      <c r="L246" s="498"/>
      <c r="M246" s="498"/>
      <c r="N246" s="498"/>
      <c r="O246" s="498"/>
      <c r="P246" s="498"/>
      <c r="Q246" s="498"/>
      <c r="R246" s="498"/>
      <c r="S246" s="498"/>
      <c r="T246" s="498"/>
      <c r="U246" s="498"/>
      <c r="V246" s="327"/>
      <c r="W246" s="499"/>
      <c r="X246" s="499"/>
      <c r="Y246" s="499"/>
      <c r="Z246" s="500"/>
      <c r="AA246" s="327"/>
      <c r="AB246" s="399"/>
      <c r="AC246" s="399"/>
      <c r="AD246" s="519"/>
      <c r="AE246" s="137"/>
      <c r="AF246" s="137"/>
      <c r="AG246" s="485"/>
      <c r="AH246" s="485"/>
      <c r="AI246" s="485"/>
      <c r="AJ246" s="485"/>
      <c r="AK246" s="485"/>
      <c r="AL246" s="485"/>
      <c r="AM246" s="485"/>
    </row>
    <row r="247" spans="1:39" ht="12.75">
      <c r="A247" s="338"/>
      <c r="B247" s="498"/>
      <c r="C247" s="498"/>
      <c r="D247" s="498"/>
      <c r="E247" s="498"/>
      <c r="F247" s="498"/>
      <c r="G247" s="498"/>
      <c r="H247" s="498"/>
      <c r="I247" s="498"/>
      <c r="J247" s="498"/>
      <c r="K247" s="498"/>
      <c r="L247" s="498"/>
      <c r="M247" s="498"/>
      <c r="N247" s="498"/>
      <c r="O247" s="498"/>
      <c r="P247" s="498"/>
      <c r="Q247" s="498"/>
      <c r="R247" s="498"/>
      <c r="S247" s="498"/>
      <c r="T247" s="498"/>
      <c r="U247" s="498"/>
      <c r="V247" s="327"/>
      <c r="W247" s="499"/>
      <c r="X247" s="499"/>
      <c r="Y247" s="499"/>
      <c r="Z247" s="500"/>
      <c r="AA247" s="327"/>
      <c r="AB247" s="399"/>
      <c r="AC247" s="399"/>
      <c r="AD247" s="519"/>
      <c r="AE247" s="137"/>
      <c r="AF247" s="137"/>
      <c r="AG247" s="485"/>
      <c r="AH247" s="485"/>
      <c r="AI247" s="485"/>
      <c r="AJ247" s="485"/>
      <c r="AK247" s="485"/>
      <c r="AL247" s="485"/>
      <c r="AM247" s="485"/>
    </row>
    <row r="248" spans="1:39" ht="12.75">
      <c r="A248" s="338"/>
      <c r="B248" s="498"/>
      <c r="C248" s="498"/>
      <c r="D248" s="498"/>
      <c r="E248" s="498"/>
      <c r="F248" s="498"/>
      <c r="G248" s="498"/>
      <c r="H248" s="498"/>
      <c r="I248" s="498"/>
      <c r="J248" s="498"/>
      <c r="K248" s="498"/>
      <c r="L248" s="498"/>
      <c r="M248" s="498"/>
      <c r="N248" s="498"/>
      <c r="O248" s="498"/>
      <c r="P248" s="498"/>
      <c r="Q248" s="498"/>
      <c r="R248" s="498"/>
      <c r="S248" s="498"/>
      <c r="T248" s="498"/>
      <c r="U248" s="498"/>
      <c r="V248" s="327"/>
      <c r="W248" s="499"/>
      <c r="X248" s="499"/>
      <c r="Y248" s="499"/>
      <c r="Z248" s="500"/>
      <c r="AA248" s="327"/>
      <c r="AB248" s="399"/>
      <c r="AC248" s="399"/>
      <c r="AD248" s="519"/>
      <c r="AE248" s="137"/>
      <c r="AF248" s="137"/>
      <c r="AG248" s="485"/>
      <c r="AH248" s="485"/>
      <c r="AI248" s="485"/>
      <c r="AJ248" s="485"/>
      <c r="AK248" s="485"/>
      <c r="AL248" s="485"/>
      <c r="AM248" s="485"/>
    </row>
    <row r="249" spans="1:39" ht="12.75">
      <c r="A249" s="338"/>
      <c r="B249" s="498"/>
      <c r="C249" s="498"/>
      <c r="D249" s="498"/>
      <c r="E249" s="498"/>
      <c r="F249" s="498"/>
      <c r="G249" s="498"/>
      <c r="H249" s="498"/>
      <c r="I249" s="498"/>
      <c r="J249" s="498"/>
      <c r="K249" s="498"/>
      <c r="L249" s="498"/>
      <c r="M249" s="498"/>
      <c r="N249" s="498"/>
      <c r="O249" s="498"/>
      <c r="P249" s="498"/>
      <c r="Q249" s="498"/>
      <c r="R249" s="498"/>
      <c r="S249" s="498"/>
      <c r="T249" s="498"/>
      <c r="U249" s="498"/>
      <c r="V249" s="327"/>
      <c r="W249" s="499"/>
      <c r="X249" s="499"/>
      <c r="Y249" s="499"/>
      <c r="Z249" s="500"/>
      <c r="AA249" s="327"/>
      <c r="AB249" s="399"/>
      <c r="AC249" s="399"/>
      <c r="AD249" s="519"/>
      <c r="AE249" s="137"/>
      <c r="AF249" s="137"/>
      <c r="AG249" s="485"/>
      <c r="AH249" s="485"/>
      <c r="AI249" s="485"/>
      <c r="AJ249" s="485"/>
      <c r="AK249" s="485"/>
      <c r="AL249" s="485"/>
      <c r="AM249" s="485"/>
    </row>
    <row r="250" spans="1:39" ht="12.75">
      <c r="A250" s="338"/>
      <c r="B250" s="498"/>
      <c r="C250" s="498"/>
      <c r="D250" s="498"/>
      <c r="E250" s="498"/>
      <c r="F250" s="498"/>
      <c r="G250" s="498"/>
      <c r="H250" s="498"/>
      <c r="I250" s="498"/>
      <c r="J250" s="498"/>
      <c r="K250" s="498"/>
      <c r="L250" s="498"/>
      <c r="M250" s="498"/>
      <c r="N250" s="498"/>
      <c r="O250" s="498"/>
      <c r="P250" s="498"/>
      <c r="Q250" s="498"/>
      <c r="R250" s="498"/>
      <c r="S250" s="498"/>
      <c r="T250" s="498"/>
      <c r="U250" s="498"/>
      <c r="V250" s="327"/>
      <c r="W250" s="499"/>
      <c r="X250" s="499"/>
      <c r="Y250" s="499"/>
      <c r="Z250" s="500"/>
      <c r="AA250" s="327"/>
      <c r="AB250" s="399"/>
      <c r="AC250" s="399"/>
      <c r="AD250" s="519"/>
      <c r="AE250" s="137"/>
      <c r="AF250" s="137"/>
      <c r="AG250" s="485"/>
      <c r="AH250" s="485"/>
      <c r="AI250" s="485"/>
      <c r="AJ250" s="485"/>
      <c r="AK250" s="485"/>
      <c r="AL250" s="485"/>
      <c r="AM250" s="485"/>
    </row>
    <row r="251" spans="1:39" ht="12.75">
      <c r="A251" s="338"/>
      <c r="B251" s="498"/>
      <c r="C251" s="498"/>
      <c r="D251" s="498"/>
      <c r="E251" s="498"/>
      <c r="F251" s="498"/>
      <c r="G251" s="498"/>
      <c r="H251" s="498"/>
      <c r="I251" s="498"/>
      <c r="J251" s="498"/>
      <c r="K251" s="498"/>
      <c r="L251" s="498"/>
      <c r="M251" s="498"/>
      <c r="N251" s="498"/>
      <c r="O251" s="498"/>
      <c r="P251" s="498"/>
      <c r="Q251" s="498"/>
      <c r="R251" s="498"/>
      <c r="S251" s="498"/>
      <c r="T251" s="498"/>
      <c r="U251" s="498"/>
      <c r="V251" s="327"/>
      <c r="W251" s="499"/>
      <c r="X251" s="499"/>
      <c r="Y251" s="499"/>
      <c r="Z251" s="500"/>
      <c r="AA251" s="327"/>
      <c r="AB251" s="399"/>
      <c r="AC251" s="399"/>
      <c r="AD251" s="519"/>
      <c r="AE251" s="137"/>
      <c r="AF251" s="137"/>
      <c r="AG251" s="485"/>
      <c r="AH251" s="485"/>
      <c r="AI251" s="485"/>
      <c r="AJ251" s="485"/>
      <c r="AK251" s="485"/>
      <c r="AL251" s="485"/>
      <c r="AM251" s="485"/>
    </row>
    <row r="252" spans="1:39" ht="12.75">
      <c r="A252" s="338"/>
      <c r="B252" s="498"/>
      <c r="C252" s="498"/>
      <c r="D252" s="498"/>
      <c r="E252" s="498"/>
      <c r="F252" s="498"/>
      <c r="G252" s="498"/>
      <c r="H252" s="498"/>
      <c r="I252" s="498"/>
      <c r="J252" s="498"/>
      <c r="K252" s="498"/>
      <c r="L252" s="498"/>
      <c r="M252" s="498"/>
      <c r="N252" s="498"/>
      <c r="O252" s="498"/>
      <c r="P252" s="498"/>
      <c r="Q252" s="498"/>
      <c r="R252" s="498"/>
      <c r="S252" s="498"/>
      <c r="T252" s="498"/>
      <c r="U252" s="498"/>
      <c r="V252" s="327"/>
      <c r="W252" s="499"/>
      <c r="X252" s="499"/>
      <c r="Y252" s="499"/>
      <c r="Z252" s="500"/>
      <c r="AA252" s="327"/>
      <c r="AB252" s="399"/>
      <c r="AC252" s="399"/>
      <c r="AD252" s="519"/>
      <c r="AE252" s="137"/>
      <c r="AF252" s="137"/>
      <c r="AG252" s="485"/>
      <c r="AH252" s="485"/>
      <c r="AI252" s="485"/>
      <c r="AJ252" s="485"/>
      <c r="AK252" s="485"/>
      <c r="AL252" s="485"/>
      <c r="AM252" s="485"/>
    </row>
    <row r="253" spans="1:39" ht="12.75">
      <c r="A253" s="338"/>
      <c r="B253" s="498"/>
      <c r="C253" s="498"/>
      <c r="D253" s="498"/>
      <c r="E253" s="498"/>
      <c r="F253" s="498"/>
      <c r="G253" s="498"/>
      <c r="H253" s="498"/>
      <c r="I253" s="498"/>
      <c r="J253" s="498"/>
      <c r="K253" s="498"/>
      <c r="L253" s="498"/>
      <c r="M253" s="498"/>
      <c r="N253" s="498"/>
      <c r="O253" s="498"/>
      <c r="P253" s="498"/>
      <c r="Q253" s="498"/>
      <c r="R253" s="498"/>
      <c r="S253" s="498"/>
      <c r="T253" s="498"/>
      <c r="U253" s="498"/>
      <c r="V253" s="327"/>
      <c r="W253" s="499"/>
      <c r="X253" s="499"/>
      <c r="Y253" s="499"/>
      <c r="Z253" s="500"/>
      <c r="AA253" s="327"/>
      <c r="AB253" s="399"/>
      <c r="AC253" s="399"/>
      <c r="AD253" s="519"/>
      <c r="AE253" s="137"/>
      <c r="AF253" s="137"/>
      <c r="AG253" s="485"/>
      <c r="AH253" s="485"/>
      <c r="AI253" s="485"/>
      <c r="AJ253" s="485"/>
      <c r="AK253" s="485"/>
      <c r="AL253" s="485"/>
      <c r="AM253" s="485"/>
    </row>
    <row r="254" spans="1:39" ht="12.75">
      <c r="A254" s="338"/>
      <c r="B254" s="498"/>
      <c r="C254" s="498"/>
      <c r="D254" s="498"/>
      <c r="E254" s="498"/>
      <c r="F254" s="498"/>
      <c r="G254" s="498"/>
      <c r="H254" s="498"/>
      <c r="I254" s="498"/>
      <c r="J254" s="498"/>
      <c r="K254" s="498"/>
      <c r="L254" s="498"/>
      <c r="M254" s="498"/>
      <c r="N254" s="498"/>
      <c r="O254" s="498"/>
      <c r="P254" s="498"/>
      <c r="Q254" s="498"/>
      <c r="R254" s="498"/>
      <c r="S254" s="498"/>
      <c r="T254" s="498"/>
      <c r="U254" s="498"/>
      <c r="V254" s="327"/>
      <c r="W254" s="499"/>
      <c r="X254" s="499"/>
      <c r="Y254" s="499"/>
      <c r="Z254" s="500"/>
      <c r="AA254" s="327"/>
      <c r="AB254" s="399"/>
      <c r="AC254" s="399"/>
      <c r="AD254" s="519"/>
      <c r="AE254" s="137"/>
      <c r="AF254" s="137"/>
      <c r="AG254" s="485"/>
      <c r="AH254" s="485"/>
      <c r="AI254" s="485"/>
      <c r="AJ254" s="485"/>
      <c r="AK254" s="485"/>
      <c r="AL254" s="485"/>
      <c r="AM254" s="485"/>
    </row>
    <row r="255" spans="1:39" ht="12.75">
      <c r="A255" s="338"/>
      <c r="B255" s="498"/>
      <c r="C255" s="498"/>
      <c r="D255" s="498"/>
      <c r="E255" s="498"/>
      <c r="F255" s="498"/>
      <c r="G255" s="498"/>
      <c r="H255" s="498"/>
      <c r="I255" s="498"/>
      <c r="J255" s="498"/>
      <c r="K255" s="498"/>
      <c r="L255" s="498"/>
      <c r="M255" s="498"/>
      <c r="N255" s="498"/>
      <c r="O255" s="498"/>
      <c r="P255" s="498"/>
      <c r="Q255" s="498"/>
      <c r="R255" s="498"/>
      <c r="S255" s="498"/>
      <c r="T255" s="498"/>
      <c r="U255" s="498"/>
      <c r="V255" s="327"/>
      <c r="W255" s="499"/>
      <c r="X255" s="499"/>
      <c r="Y255" s="499"/>
      <c r="Z255" s="500"/>
      <c r="AA255" s="327"/>
      <c r="AB255" s="399"/>
      <c r="AC255" s="399"/>
      <c r="AD255" s="519"/>
      <c r="AE255" s="137"/>
      <c r="AF255" s="137"/>
      <c r="AG255" s="485"/>
      <c r="AH255" s="485"/>
      <c r="AI255" s="485"/>
      <c r="AJ255" s="485"/>
      <c r="AK255" s="485"/>
      <c r="AL255" s="485"/>
      <c r="AM255" s="485"/>
    </row>
    <row r="256" spans="1:39" ht="12.75">
      <c r="A256" s="338"/>
      <c r="B256" s="498"/>
      <c r="C256" s="498"/>
      <c r="D256" s="498"/>
      <c r="E256" s="498"/>
      <c r="F256" s="498"/>
      <c r="G256" s="498"/>
      <c r="H256" s="498"/>
      <c r="I256" s="498"/>
      <c r="J256" s="498"/>
      <c r="K256" s="498"/>
      <c r="L256" s="498"/>
      <c r="M256" s="498"/>
      <c r="N256" s="498"/>
      <c r="O256" s="498"/>
      <c r="P256" s="498"/>
      <c r="Q256" s="498"/>
      <c r="R256" s="498"/>
      <c r="S256" s="498"/>
      <c r="T256" s="498"/>
      <c r="U256" s="498"/>
      <c r="V256" s="327"/>
      <c r="W256" s="499"/>
      <c r="X256" s="499"/>
      <c r="Y256" s="499"/>
      <c r="Z256" s="500"/>
      <c r="AA256" s="327"/>
      <c r="AB256" s="399"/>
      <c r="AC256" s="399"/>
      <c r="AD256" s="519"/>
      <c r="AE256" s="137"/>
      <c r="AF256" s="137"/>
      <c r="AG256" s="485"/>
      <c r="AH256" s="485"/>
      <c r="AI256" s="485"/>
      <c r="AJ256" s="485"/>
      <c r="AK256" s="485"/>
      <c r="AL256" s="485"/>
      <c r="AM256" s="485"/>
    </row>
    <row r="257" spans="1:39" ht="12.75">
      <c r="A257" s="338"/>
      <c r="B257" s="498"/>
      <c r="C257" s="498"/>
      <c r="D257" s="498"/>
      <c r="E257" s="498"/>
      <c r="F257" s="498"/>
      <c r="G257" s="498"/>
      <c r="H257" s="498"/>
      <c r="I257" s="498"/>
      <c r="J257" s="498"/>
      <c r="K257" s="498"/>
      <c r="L257" s="498"/>
      <c r="M257" s="498"/>
      <c r="N257" s="498"/>
      <c r="O257" s="498"/>
      <c r="P257" s="498"/>
      <c r="Q257" s="498"/>
      <c r="R257" s="498"/>
      <c r="S257" s="498"/>
      <c r="T257" s="498"/>
      <c r="U257" s="498"/>
      <c r="V257" s="327"/>
      <c r="W257" s="499"/>
      <c r="X257" s="499"/>
      <c r="Y257" s="499"/>
      <c r="Z257" s="500"/>
      <c r="AA257" s="327"/>
      <c r="AB257" s="399"/>
      <c r="AC257" s="399"/>
      <c r="AD257" s="519"/>
      <c r="AE257" s="137"/>
      <c r="AF257" s="137"/>
      <c r="AG257" s="485"/>
      <c r="AH257" s="485"/>
      <c r="AI257" s="485"/>
      <c r="AJ257" s="485"/>
      <c r="AK257" s="485"/>
      <c r="AL257" s="485"/>
      <c r="AM257" s="485"/>
    </row>
    <row r="258" spans="1:39" ht="12.75">
      <c r="A258" s="338"/>
      <c r="B258" s="498"/>
      <c r="C258" s="498"/>
      <c r="D258" s="498"/>
      <c r="E258" s="498"/>
      <c r="F258" s="498"/>
      <c r="G258" s="498"/>
      <c r="H258" s="498"/>
      <c r="I258" s="498"/>
      <c r="J258" s="498"/>
      <c r="K258" s="498"/>
      <c r="L258" s="498"/>
      <c r="M258" s="498"/>
      <c r="N258" s="498"/>
      <c r="O258" s="498"/>
      <c r="P258" s="498"/>
      <c r="Q258" s="498"/>
      <c r="R258" s="498"/>
      <c r="S258" s="498"/>
      <c r="T258" s="498"/>
      <c r="U258" s="498"/>
      <c r="V258" s="327"/>
      <c r="W258" s="499"/>
      <c r="X258" s="499"/>
      <c r="Y258" s="499"/>
      <c r="Z258" s="500"/>
      <c r="AA258" s="327"/>
      <c r="AB258" s="399"/>
      <c r="AC258" s="399"/>
      <c r="AD258" s="519"/>
      <c r="AE258" s="137"/>
      <c r="AF258" s="137"/>
      <c r="AG258" s="485"/>
      <c r="AH258" s="485"/>
      <c r="AI258" s="485"/>
      <c r="AJ258" s="485"/>
      <c r="AK258" s="485"/>
      <c r="AL258" s="485"/>
      <c r="AM258" s="485"/>
    </row>
    <row r="259" spans="1:39" ht="12.75">
      <c r="A259" s="338"/>
      <c r="B259" s="498"/>
      <c r="C259" s="498"/>
      <c r="D259" s="498"/>
      <c r="E259" s="498"/>
      <c r="F259" s="498"/>
      <c r="G259" s="498"/>
      <c r="H259" s="498"/>
      <c r="I259" s="498"/>
      <c r="J259" s="498"/>
      <c r="K259" s="498"/>
      <c r="L259" s="498"/>
      <c r="M259" s="498"/>
      <c r="N259" s="498"/>
      <c r="O259" s="498"/>
      <c r="P259" s="498"/>
      <c r="Q259" s="498"/>
      <c r="R259" s="498"/>
      <c r="S259" s="498"/>
      <c r="T259" s="498"/>
      <c r="U259" s="498"/>
      <c r="V259" s="327"/>
      <c r="W259" s="499"/>
      <c r="X259" s="499"/>
      <c r="Y259" s="499"/>
      <c r="Z259" s="500"/>
      <c r="AA259" s="327"/>
      <c r="AB259" s="399"/>
      <c r="AC259" s="399"/>
      <c r="AD259" s="519"/>
      <c r="AE259" s="137"/>
      <c r="AF259" s="137"/>
      <c r="AG259" s="485"/>
      <c r="AH259" s="485"/>
      <c r="AI259" s="485"/>
      <c r="AJ259" s="485"/>
      <c r="AK259" s="485"/>
      <c r="AL259" s="485"/>
      <c r="AM259" s="485"/>
    </row>
    <row r="260" spans="1:39" ht="12.75">
      <c r="A260" s="338"/>
      <c r="B260" s="498"/>
      <c r="C260" s="498"/>
      <c r="D260" s="498"/>
      <c r="E260" s="498"/>
      <c r="F260" s="498"/>
      <c r="G260" s="498"/>
      <c r="H260" s="498"/>
      <c r="I260" s="498"/>
      <c r="J260" s="498"/>
      <c r="K260" s="498"/>
      <c r="L260" s="498"/>
      <c r="M260" s="498"/>
      <c r="N260" s="498"/>
      <c r="O260" s="498"/>
      <c r="P260" s="498"/>
      <c r="Q260" s="498"/>
      <c r="R260" s="498"/>
      <c r="S260" s="498"/>
      <c r="T260" s="498"/>
      <c r="U260" s="498"/>
      <c r="V260" s="327"/>
      <c r="W260" s="499"/>
      <c r="X260" s="499"/>
      <c r="Y260" s="499"/>
      <c r="Z260" s="500"/>
      <c r="AA260" s="327"/>
      <c r="AB260" s="399"/>
      <c r="AC260" s="399"/>
      <c r="AD260" s="519"/>
      <c r="AE260" s="137"/>
      <c r="AF260" s="137"/>
      <c r="AG260" s="485"/>
      <c r="AH260" s="485"/>
      <c r="AI260" s="485"/>
      <c r="AJ260" s="485"/>
      <c r="AK260" s="485"/>
      <c r="AL260" s="485"/>
      <c r="AM260" s="485"/>
    </row>
    <row r="261" spans="1:39" ht="12.75">
      <c r="A261" s="338"/>
      <c r="B261" s="498"/>
      <c r="C261" s="498"/>
      <c r="D261" s="498"/>
      <c r="E261" s="498"/>
      <c r="F261" s="498"/>
      <c r="G261" s="498"/>
      <c r="H261" s="498"/>
      <c r="I261" s="498"/>
      <c r="J261" s="498"/>
      <c r="K261" s="498"/>
      <c r="L261" s="498"/>
      <c r="M261" s="498"/>
      <c r="N261" s="498"/>
      <c r="O261" s="498"/>
      <c r="P261" s="498"/>
      <c r="Q261" s="498"/>
      <c r="R261" s="498"/>
      <c r="S261" s="498"/>
      <c r="T261" s="498"/>
      <c r="U261" s="498"/>
      <c r="V261" s="327"/>
      <c r="W261" s="499"/>
      <c r="X261" s="499"/>
      <c r="Y261" s="499"/>
      <c r="Z261" s="500"/>
      <c r="AA261" s="327"/>
      <c r="AB261" s="399"/>
      <c r="AC261" s="399"/>
      <c r="AD261" s="519"/>
      <c r="AE261" s="137"/>
      <c r="AF261" s="137"/>
      <c r="AG261" s="485"/>
      <c r="AH261" s="485"/>
      <c r="AI261" s="485"/>
      <c r="AJ261" s="485"/>
      <c r="AK261" s="485"/>
      <c r="AL261" s="485"/>
      <c r="AM261" s="485"/>
    </row>
    <row r="262" spans="1:39" ht="12.75">
      <c r="A262" s="338"/>
      <c r="B262" s="498"/>
      <c r="C262" s="498"/>
      <c r="D262" s="498"/>
      <c r="E262" s="498"/>
      <c r="F262" s="498"/>
      <c r="G262" s="498"/>
      <c r="H262" s="498"/>
      <c r="I262" s="498"/>
      <c r="J262" s="498"/>
      <c r="K262" s="498"/>
      <c r="L262" s="498"/>
      <c r="M262" s="498"/>
      <c r="N262" s="498"/>
      <c r="O262" s="498"/>
      <c r="P262" s="498"/>
      <c r="Q262" s="498"/>
      <c r="R262" s="498"/>
      <c r="S262" s="498"/>
      <c r="T262" s="498"/>
      <c r="U262" s="498"/>
      <c r="V262" s="327"/>
      <c r="W262" s="499"/>
      <c r="X262" s="499"/>
      <c r="Y262" s="499"/>
      <c r="Z262" s="500"/>
      <c r="AA262" s="327"/>
      <c r="AB262" s="399"/>
      <c r="AC262" s="399"/>
      <c r="AD262" s="519"/>
      <c r="AE262" s="137"/>
      <c r="AF262" s="137"/>
      <c r="AG262" s="485"/>
      <c r="AH262" s="485"/>
      <c r="AI262" s="485"/>
      <c r="AJ262" s="485"/>
      <c r="AK262" s="485"/>
      <c r="AL262" s="485"/>
      <c r="AM262" s="485"/>
    </row>
    <row r="263" spans="1:39" ht="12.75">
      <c r="A263" s="338"/>
      <c r="B263" s="498"/>
      <c r="C263" s="498"/>
      <c r="D263" s="498"/>
      <c r="E263" s="498"/>
      <c r="F263" s="498"/>
      <c r="G263" s="498"/>
      <c r="H263" s="498"/>
      <c r="I263" s="498"/>
      <c r="J263" s="498"/>
      <c r="K263" s="498"/>
      <c r="L263" s="498"/>
      <c r="M263" s="498"/>
      <c r="N263" s="498"/>
      <c r="O263" s="498"/>
      <c r="P263" s="498"/>
      <c r="Q263" s="498"/>
      <c r="R263" s="498"/>
      <c r="S263" s="498"/>
      <c r="T263" s="498"/>
      <c r="U263" s="498"/>
      <c r="V263" s="327"/>
      <c r="W263" s="499"/>
      <c r="X263" s="499"/>
      <c r="Y263" s="499"/>
      <c r="Z263" s="500"/>
      <c r="AA263" s="327"/>
      <c r="AB263" s="399"/>
      <c r="AC263" s="399"/>
      <c r="AD263" s="519"/>
      <c r="AE263" s="137"/>
      <c r="AF263" s="137"/>
      <c r="AG263" s="485"/>
      <c r="AH263" s="485"/>
      <c r="AI263" s="485"/>
      <c r="AJ263" s="485"/>
      <c r="AK263" s="485"/>
      <c r="AL263" s="485"/>
      <c r="AM263" s="485"/>
    </row>
    <row r="264" spans="1:39" ht="12.75">
      <c r="A264" s="338"/>
      <c r="B264" s="498"/>
      <c r="C264" s="498"/>
      <c r="D264" s="498"/>
      <c r="E264" s="498"/>
      <c r="F264" s="498"/>
      <c r="G264" s="498"/>
      <c r="H264" s="498"/>
      <c r="I264" s="498"/>
      <c r="J264" s="498"/>
      <c r="K264" s="498"/>
      <c r="L264" s="498"/>
      <c r="M264" s="498"/>
      <c r="N264" s="498"/>
      <c r="O264" s="498"/>
      <c r="P264" s="498"/>
      <c r="Q264" s="498"/>
      <c r="R264" s="498"/>
      <c r="S264" s="498"/>
      <c r="T264" s="498"/>
      <c r="U264" s="498"/>
      <c r="V264" s="327"/>
      <c r="W264" s="499"/>
      <c r="X264" s="499"/>
      <c r="Y264" s="499"/>
      <c r="Z264" s="500"/>
      <c r="AA264" s="327"/>
      <c r="AB264" s="399"/>
      <c r="AC264" s="399"/>
      <c r="AD264" s="519"/>
      <c r="AE264" s="137"/>
      <c r="AF264" s="137"/>
      <c r="AG264" s="485"/>
      <c r="AH264" s="485"/>
      <c r="AI264" s="485"/>
      <c r="AJ264" s="485"/>
      <c r="AK264" s="485"/>
      <c r="AL264" s="485"/>
      <c r="AM264" s="485"/>
    </row>
    <row r="265" spans="1:39" ht="12.75">
      <c r="A265" s="338"/>
      <c r="B265" s="498"/>
      <c r="C265" s="498"/>
      <c r="D265" s="498"/>
      <c r="E265" s="498"/>
      <c r="F265" s="498"/>
      <c r="G265" s="498"/>
      <c r="H265" s="498"/>
      <c r="I265" s="498"/>
      <c r="J265" s="498"/>
      <c r="K265" s="498"/>
      <c r="L265" s="498"/>
      <c r="M265" s="498"/>
      <c r="N265" s="498"/>
      <c r="O265" s="498"/>
      <c r="P265" s="498"/>
      <c r="Q265" s="498"/>
      <c r="R265" s="498"/>
      <c r="S265" s="498"/>
      <c r="T265" s="498"/>
      <c r="U265" s="498"/>
      <c r="V265" s="327"/>
      <c r="W265" s="499"/>
      <c r="X265" s="499"/>
      <c r="Y265" s="499"/>
      <c r="Z265" s="500"/>
      <c r="AA265" s="327"/>
      <c r="AB265" s="399"/>
      <c r="AC265" s="399"/>
      <c r="AD265" s="519"/>
      <c r="AE265" s="137"/>
      <c r="AF265" s="137"/>
      <c r="AG265" s="485"/>
      <c r="AH265" s="485"/>
      <c r="AI265" s="485"/>
      <c r="AJ265" s="485"/>
      <c r="AK265" s="485"/>
      <c r="AL265" s="485"/>
      <c r="AM265" s="485"/>
    </row>
    <row r="266" spans="1:39" ht="12.75">
      <c r="A266" s="338"/>
      <c r="B266" s="498"/>
      <c r="C266" s="498"/>
      <c r="D266" s="498"/>
      <c r="E266" s="498"/>
      <c r="F266" s="498"/>
      <c r="G266" s="498"/>
      <c r="H266" s="498"/>
      <c r="I266" s="498"/>
      <c r="J266" s="498"/>
      <c r="K266" s="498"/>
      <c r="L266" s="498"/>
      <c r="M266" s="498"/>
      <c r="N266" s="498"/>
      <c r="O266" s="498"/>
      <c r="P266" s="498"/>
      <c r="Q266" s="498"/>
      <c r="R266" s="498"/>
      <c r="S266" s="498"/>
      <c r="T266" s="498"/>
      <c r="U266" s="498"/>
      <c r="V266" s="327"/>
      <c r="W266" s="499"/>
      <c r="X266" s="499"/>
      <c r="Y266" s="499"/>
      <c r="Z266" s="500"/>
      <c r="AA266" s="327"/>
      <c r="AB266" s="399"/>
      <c r="AC266" s="399"/>
      <c r="AD266" s="519"/>
      <c r="AE266" s="137"/>
      <c r="AF266" s="137"/>
      <c r="AG266" s="485"/>
      <c r="AH266" s="485"/>
      <c r="AI266" s="485"/>
      <c r="AJ266" s="485"/>
      <c r="AK266" s="485"/>
      <c r="AL266" s="485"/>
      <c r="AM266" s="485"/>
    </row>
    <row r="267" spans="1:39" ht="12.75">
      <c r="A267" s="338"/>
      <c r="B267" s="498"/>
      <c r="C267" s="498"/>
      <c r="D267" s="498"/>
      <c r="E267" s="498"/>
      <c r="F267" s="498"/>
      <c r="G267" s="498"/>
      <c r="H267" s="498"/>
      <c r="I267" s="498"/>
      <c r="J267" s="498"/>
      <c r="K267" s="498"/>
      <c r="L267" s="498"/>
      <c r="M267" s="498"/>
      <c r="N267" s="498"/>
      <c r="O267" s="498"/>
      <c r="P267" s="498"/>
      <c r="Q267" s="498"/>
      <c r="R267" s="498"/>
      <c r="S267" s="498"/>
      <c r="T267" s="498"/>
      <c r="U267" s="498"/>
      <c r="V267" s="327"/>
      <c r="W267" s="499"/>
      <c r="X267" s="499"/>
      <c r="Y267" s="499"/>
      <c r="Z267" s="500"/>
      <c r="AA267" s="327"/>
      <c r="AB267" s="399"/>
      <c r="AC267" s="399"/>
      <c r="AD267" s="519"/>
      <c r="AE267" s="137"/>
      <c r="AF267" s="137"/>
      <c r="AG267" s="485"/>
      <c r="AH267" s="485"/>
      <c r="AI267" s="485"/>
      <c r="AJ267" s="485"/>
      <c r="AK267" s="485"/>
      <c r="AL267" s="485"/>
      <c r="AM267" s="485"/>
    </row>
    <row r="268" spans="1:39" ht="12.75">
      <c r="A268" s="338"/>
      <c r="B268" s="498"/>
      <c r="C268" s="498"/>
      <c r="D268" s="498"/>
      <c r="E268" s="498"/>
      <c r="F268" s="498"/>
      <c r="G268" s="498"/>
      <c r="H268" s="498"/>
      <c r="I268" s="498"/>
      <c r="J268" s="498"/>
      <c r="K268" s="498"/>
      <c r="L268" s="498"/>
      <c r="M268" s="498"/>
      <c r="N268" s="498"/>
      <c r="O268" s="498"/>
      <c r="P268" s="498"/>
      <c r="Q268" s="498"/>
      <c r="R268" s="498"/>
      <c r="S268" s="498"/>
      <c r="T268" s="498"/>
      <c r="U268" s="498"/>
      <c r="V268" s="327"/>
      <c r="W268" s="499"/>
      <c r="X268" s="499"/>
      <c r="Y268" s="499"/>
      <c r="Z268" s="500"/>
      <c r="AA268" s="327"/>
      <c r="AB268" s="399"/>
      <c r="AC268" s="399"/>
      <c r="AD268" s="519"/>
      <c r="AE268" s="137"/>
      <c r="AF268" s="137"/>
      <c r="AG268" s="485"/>
      <c r="AH268" s="485"/>
      <c r="AI268" s="485"/>
      <c r="AJ268" s="485"/>
      <c r="AK268" s="485"/>
      <c r="AL268" s="485"/>
      <c r="AM268" s="485"/>
    </row>
    <row r="269" spans="1:39" ht="12.75">
      <c r="A269" s="338"/>
      <c r="B269" s="498"/>
      <c r="C269" s="498"/>
      <c r="D269" s="498"/>
      <c r="E269" s="498"/>
      <c r="F269" s="498"/>
      <c r="G269" s="498"/>
      <c r="H269" s="498"/>
      <c r="I269" s="498"/>
      <c r="J269" s="498"/>
      <c r="K269" s="498"/>
      <c r="L269" s="498"/>
      <c r="M269" s="498"/>
      <c r="N269" s="498"/>
      <c r="O269" s="498"/>
      <c r="P269" s="498"/>
      <c r="Q269" s="498"/>
      <c r="R269" s="498"/>
      <c r="S269" s="498"/>
      <c r="T269" s="498"/>
      <c r="U269" s="498"/>
      <c r="V269" s="327"/>
      <c r="W269" s="499"/>
      <c r="X269" s="499"/>
      <c r="Y269" s="499"/>
      <c r="Z269" s="500"/>
      <c r="AA269" s="327"/>
      <c r="AB269" s="399"/>
      <c r="AC269" s="399"/>
      <c r="AD269" s="519"/>
      <c r="AE269" s="137"/>
      <c r="AF269" s="137"/>
      <c r="AG269" s="485"/>
      <c r="AH269" s="485"/>
      <c r="AI269" s="485"/>
      <c r="AJ269" s="485"/>
      <c r="AK269" s="485"/>
      <c r="AL269" s="485"/>
      <c r="AM269" s="485"/>
    </row>
    <row r="270" spans="1:39" ht="12.75">
      <c r="A270" s="338"/>
      <c r="B270" s="498"/>
      <c r="C270" s="498"/>
      <c r="D270" s="498"/>
      <c r="E270" s="498"/>
      <c r="F270" s="498"/>
      <c r="G270" s="498"/>
      <c r="H270" s="498"/>
      <c r="I270" s="498"/>
      <c r="J270" s="498"/>
      <c r="K270" s="498"/>
      <c r="L270" s="498"/>
      <c r="M270" s="498"/>
      <c r="N270" s="498"/>
      <c r="O270" s="498"/>
      <c r="P270" s="498"/>
      <c r="Q270" s="498"/>
      <c r="R270" s="498"/>
      <c r="S270" s="498"/>
      <c r="T270" s="498"/>
      <c r="U270" s="498"/>
      <c r="V270" s="327"/>
      <c r="W270" s="499"/>
      <c r="X270" s="499"/>
      <c r="Y270" s="499"/>
      <c r="Z270" s="500"/>
      <c r="AA270" s="327"/>
      <c r="AB270" s="399"/>
      <c r="AC270" s="399"/>
      <c r="AD270" s="519"/>
      <c r="AE270" s="137"/>
      <c r="AF270" s="137"/>
      <c r="AG270" s="485"/>
      <c r="AH270" s="485"/>
      <c r="AI270" s="485"/>
      <c r="AJ270" s="485"/>
      <c r="AK270" s="485"/>
      <c r="AL270" s="485"/>
      <c r="AM270" s="485"/>
    </row>
    <row r="271" spans="1:39" ht="12.75">
      <c r="A271" s="338"/>
      <c r="B271" s="498"/>
      <c r="C271" s="498"/>
      <c r="D271" s="498"/>
      <c r="E271" s="498"/>
      <c r="F271" s="498"/>
      <c r="G271" s="498"/>
      <c r="H271" s="498"/>
      <c r="I271" s="498"/>
      <c r="J271" s="498"/>
      <c r="K271" s="498"/>
      <c r="L271" s="498"/>
      <c r="M271" s="498"/>
      <c r="N271" s="498"/>
      <c r="O271" s="498"/>
      <c r="P271" s="498"/>
      <c r="Q271" s="498"/>
      <c r="R271" s="498"/>
      <c r="S271" s="498"/>
      <c r="T271" s="498"/>
      <c r="U271" s="498"/>
      <c r="V271" s="327"/>
      <c r="W271" s="499"/>
      <c r="X271" s="499"/>
      <c r="Y271" s="499"/>
      <c r="Z271" s="500"/>
      <c r="AA271" s="327"/>
      <c r="AB271" s="399"/>
      <c r="AC271" s="399"/>
      <c r="AD271" s="519"/>
      <c r="AE271" s="137"/>
      <c r="AF271" s="137"/>
      <c r="AG271" s="485"/>
      <c r="AH271" s="485"/>
      <c r="AI271" s="485"/>
      <c r="AJ271" s="485"/>
      <c r="AK271" s="485"/>
      <c r="AL271" s="485"/>
      <c r="AM271" s="485"/>
    </row>
    <row r="272" spans="1:39" ht="12.75">
      <c r="A272" s="338"/>
      <c r="B272" s="498"/>
      <c r="C272" s="498"/>
      <c r="D272" s="498"/>
      <c r="E272" s="498"/>
      <c r="F272" s="498"/>
      <c r="G272" s="498"/>
      <c r="H272" s="498"/>
      <c r="I272" s="498"/>
      <c r="J272" s="498"/>
      <c r="K272" s="498"/>
      <c r="L272" s="498"/>
      <c r="M272" s="498"/>
      <c r="N272" s="498"/>
      <c r="O272" s="498"/>
      <c r="P272" s="498"/>
      <c r="Q272" s="498"/>
      <c r="R272" s="498"/>
      <c r="S272" s="498"/>
      <c r="T272" s="498"/>
      <c r="U272" s="498"/>
      <c r="V272" s="327"/>
      <c r="W272" s="499"/>
      <c r="X272" s="499"/>
      <c r="Y272" s="499"/>
      <c r="Z272" s="500"/>
      <c r="AA272" s="327"/>
      <c r="AB272" s="399"/>
      <c r="AC272" s="399"/>
      <c r="AD272" s="519"/>
      <c r="AE272" s="137"/>
      <c r="AF272" s="137"/>
      <c r="AG272" s="485"/>
      <c r="AH272" s="485"/>
      <c r="AI272" s="485"/>
      <c r="AJ272" s="485"/>
      <c r="AK272" s="485"/>
      <c r="AL272" s="485"/>
      <c r="AM272" s="485"/>
    </row>
    <row r="273" spans="1:39" ht="12.75">
      <c r="A273" s="338"/>
      <c r="B273" s="498"/>
      <c r="C273" s="498"/>
      <c r="D273" s="498"/>
      <c r="E273" s="498"/>
      <c r="F273" s="498"/>
      <c r="G273" s="498"/>
      <c r="H273" s="498"/>
      <c r="I273" s="498"/>
      <c r="J273" s="498"/>
      <c r="K273" s="498"/>
      <c r="L273" s="498"/>
      <c r="M273" s="498"/>
      <c r="N273" s="498"/>
      <c r="O273" s="498"/>
      <c r="P273" s="498"/>
      <c r="Q273" s="498"/>
      <c r="R273" s="498"/>
      <c r="S273" s="498"/>
      <c r="T273" s="498"/>
      <c r="U273" s="498"/>
      <c r="V273" s="327"/>
      <c r="W273" s="499"/>
      <c r="X273" s="499"/>
      <c r="Y273" s="499"/>
      <c r="Z273" s="500"/>
      <c r="AA273" s="327"/>
      <c r="AB273" s="399"/>
      <c r="AC273" s="399"/>
      <c r="AD273" s="519"/>
      <c r="AE273" s="137"/>
      <c r="AF273" s="137"/>
      <c r="AG273" s="485"/>
      <c r="AH273" s="485"/>
      <c r="AI273" s="485"/>
      <c r="AJ273" s="485"/>
      <c r="AK273" s="485"/>
      <c r="AL273" s="485"/>
      <c r="AM273" s="485"/>
    </row>
    <row r="274" spans="1:39" ht="12.75">
      <c r="A274" s="338"/>
      <c r="B274" s="498"/>
      <c r="C274" s="498"/>
      <c r="D274" s="498"/>
      <c r="E274" s="498"/>
      <c r="F274" s="498"/>
      <c r="G274" s="498"/>
      <c r="H274" s="498"/>
      <c r="I274" s="498"/>
      <c r="J274" s="498"/>
      <c r="K274" s="498"/>
      <c r="L274" s="498"/>
      <c r="M274" s="498"/>
      <c r="N274" s="498"/>
      <c r="O274" s="498"/>
      <c r="P274" s="498"/>
      <c r="Q274" s="498"/>
      <c r="R274" s="498"/>
      <c r="S274" s="498"/>
      <c r="T274" s="498"/>
      <c r="U274" s="498"/>
      <c r="V274" s="327"/>
      <c r="W274" s="499"/>
      <c r="X274" s="499"/>
      <c r="Y274" s="499"/>
      <c r="Z274" s="500"/>
      <c r="AA274" s="327"/>
      <c r="AB274" s="399"/>
      <c r="AC274" s="399"/>
      <c r="AD274" s="519"/>
      <c r="AE274" s="137"/>
      <c r="AF274" s="137"/>
      <c r="AG274" s="485"/>
      <c r="AH274" s="485"/>
      <c r="AI274" s="485"/>
      <c r="AJ274" s="485"/>
      <c r="AK274" s="485"/>
      <c r="AL274" s="485"/>
      <c r="AM274" s="485"/>
    </row>
    <row r="275" spans="1:39" ht="12.75">
      <c r="A275" s="338"/>
      <c r="B275" s="498"/>
      <c r="C275" s="498"/>
      <c r="D275" s="498"/>
      <c r="E275" s="498"/>
      <c r="F275" s="498"/>
      <c r="G275" s="498"/>
      <c r="H275" s="498"/>
      <c r="I275" s="498"/>
      <c r="J275" s="498"/>
      <c r="K275" s="498"/>
      <c r="L275" s="498"/>
      <c r="M275" s="498"/>
      <c r="N275" s="498"/>
      <c r="O275" s="498"/>
      <c r="P275" s="498"/>
      <c r="Q275" s="498"/>
      <c r="R275" s="498"/>
      <c r="S275" s="498"/>
      <c r="T275" s="498"/>
      <c r="U275" s="498"/>
      <c r="V275" s="327"/>
      <c r="W275" s="499"/>
      <c r="X275" s="499"/>
      <c r="Y275" s="499"/>
      <c r="Z275" s="500"/>
      <c r="AA275" s="327"/>
      <c r="AB275" s="399"/>
      <c r="AC275" s="399"/>
      <c r="AD275" s="519"/>
      <c r="AE275" s="137"/>
      <c r="AF275" s="137"/>
      <c r="AG275" s="485"/>
      <c r="AH275" s="485"/>
      <c r="AI275" s="485"/>
      <c r="AJ275" s="485"/>
      <c r="AK275" s="485"/>
      <c r="AL275" s="485"/>
      <c r="AM275" s="485"/>
    </row>
    <row r="276" spans="1:39" ht="12.75">
      <c r="A276" s="338"/>
      <c r="B276" s="498"/>
      <c r="C276" s="498"/>
      <c r="D276" s="498"/>
      <c r="E276" s="498"/>
      <c r="F276" s="498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98"/>
      <c r="R276" s="498"/>
      <c r="S276" s="498"/>
      <c r="T276" s="498"/>
      <c r="U276" s="498"/>
      <c r="V276" s="327"/>
      <c r="W276" s="499"/>
      <c r="X276" s="499"/>
      <c r="Y276" s="499"/>
      <c r="Z276" s="500"/>
      <c r="AA276" s="327"/>
      <c r="AB276" s="399"/>
      <c r="AC276" s="399"/>
      <c r="AD276" s="519"/>
      <c r="AE276" s="137"/>
      <c r="AF276" s="137"/>
      <c r="AG276" s="485"/>
      <c r="AH276" s="485"/>
      <c r="AI276" s="485"/>
      <c r="AJ276" s="485"/>
      <c r="AK276" s="485"/>
      <c r="AL276" s="485"/>
      <c r="AM276" s="485"/>
    </row>
    <row r="277" spans="1:39" ht="12.75">
      <c r="A277" s="338"/>
      <c r="B277" s="498"/>
      <c r="C277" s="498"/>
      <c r="D277" s="498"/>
      <c r="E277" s="498"/>
      <c r="F277" s="498"/>
      <c r="G277" s="498"/>
      <c r="H277" s="498"/>
      <c r="I277" s="498"/>
      <c r="J277" s="498"/>
      <c r="K277" s="498"/>
      <c r="L277" s="498"/>
      <c r="M277" s="498"/>
      <c r="N277" s="498"/>
      <c r="O277" s="498"/>
      <c r="P277" s="498"/>
      <c r="Q277" s="498"/>
      <c r="R277" s="498"/>
      <c r="S277" s="498"/>
      <c r="T277" s="498"/>
      <c r="U277" s="498"/>
      <c r="V277" s="327"/>
      <c r="W277" s="499"/>
      <c r="X277" s="499"/>
      <c r="Y277" s="499"/>
      <c r="Z277" s="500"/>
      <c r="AA277" s="327"/>
      <c r="AB277" s="399"/>
      <c r="AC277" s="399"/>
      <c r="AD277" s="519"/>
      <c r="AE277" s="137"/>
      <c r="AF277" s="137"/>
      <c r="AG277" s="485"/>
      <c r="AH277" s="485"/>
      <c r="AI277" s="485"/>
      <c r="AJ277" s="485"/>
      <c r="AK277" s="485"/>
      <c r="AL277" s="485"/>
      <c r="AM277" s="485"/>
    </row>
    <row r="278" spans="1:39" ht="12.75">
      <c r="A278" s="338"/>
      <c r="B278" s="498"/>
      <c r="C278" s="498"/>
      <c r="D278" s="498"/>
      <c r="E278" s="498"/>
      <c r="F278" s="498"/>
      <c r="G278" s="498"/>
      <c r="H278" s="498"/>
      <c r="I278" s="498"/>
      <c r="J278" s="498"/>
      <c r="K278" s="498"/>
      <c r="L278" s="498"/>
      <c r="M278" s="498"/>
      <c r="N278" s="498"/>
      <c r="O278" s="498"/>
      <c r="P278" s="498"/>
      <c r="Q278" s="498"/>
      <c r="R278" s="498"/>
      <c r="S278" s="498"/>
      <c r="T278" s="498"/>
      <c r="U278" s="498"/>
      <c r="V278" s="327"/>
      <c r="W278" s="499"/>
      <c r="X278" s="499"/>
      <c r="Y278" s="499"/>
      <c r="Z278" s="500"/>
      <c r="AA278" s="327"/>
      <c r="AB278" s="399"/>
      <c r="AC278" s="399"/>
      <c r="AD278" s="519"/>
      <c r="AE278" s="137"/>
      <c r="AF278" s="137"/>
      <c r="AG278" s="485"/>
      <c r="AH278" s="485"/>
      <c r="AI278" s="485"/>
      <c r="AJ278" s="485"/>
      <c r="AK278" s="485"/>
      <c r="AL278" s="485"/>
      <c r="AM278" s="485"/>
    </row>
    <row r="279" spans="1:39" ht="12.75">
      <c r="A279" s="338"/>
      <c r="B279" s="498"/>
      <c r="C279" s="498"/>
      <c r="D279" s="498"/>
      <c r="E279" s="498"/>
      <c r="F279" s="498"/>
      <c r="G279" s="498"/>
      <c r="H279" s="498"/>
      <c r="I279" s="498"/>
      <c r="J279" s="498"/>
      <c r="K279" s="498"/>
      <c r="L279" s="498"/>
      <c r="M279" s="498"/>
      <c r="N279" s="498"/>
      <c r="O279" s="498"/>
      <c r="P279" s="498"/>
      <c r="Q279" s="498"/>
      <c r="R279" s="498"/>
      <c r="S279" s="498"/>
      <c r="T279" s="498"/>
      <c r="U279" s="498"/>
      <c r="V279" s="327"/>
      <c r="W279" s="499"/>
      <c r="X279" s="499"/>
      <c r="Y279" s="499"/>
      <c r="Z279" s="500"/>
      <c r="AA279" s="327"/>
      <c r="AB279" s="399"/>
      <c r="AC279" s="399"/>
      <c r="AD279" s="519"/>
      <c r="AE279" s="137"/>
      <c r="AF279" s="137"/>
      <c r="AG279" s="485"/>
      <c r="AH279" s="485"/>
      <c r="AI279" s="485"/>
      <c r="AJ279" s="485"/>
      <c r="AK279" s="485"/>
      <c r="AL279" s="485"/>
      <c r="AM279" s="485"/>
    </row>
    <row r="280" spans="1:39" ht="12.75">
      <c r="A280" s="338"/>
      <c r="B280" s="498"/>
      <c r="C280" s="498"/>
      <c r="D280" s="498"/>
      <c r="E280" s="498"/>
      <c r="F280" s="498"/>
      <c r="G280" s="498"/>
      <c r="H280" s="498"/>
      <c r="I280" s="498"/>
      <c r="J280" s="498"/>
      <c r="K280" s="498"/>
      <c r="L280" s="498"/>
      <c r="M280" s="498"/>
      <c r="N280" s="498"/>
      <c r="O280" s="498"/>
      <c r="P280" s="498"/>
      <c r="Q280" s="498"/>
      <c r="R280" s="498"/>
      <c r="S280" s="498"/>
      <c r="T280" s="498"/>
      <c r="U280" s="498"/>
      <c r="V280" s="327"/>
      <c r="W280" s="499"/>
      <c r="X280" s="499"/>
      <c r="Y280" s="499"/>
      <c r="Z280" s="500"/>
      <c r="AA280" s="327"/>
      <c r="AB280" s="399"/>
      <c r="AC280" s="399"/>
      <c r="AD280" s="519"/>
      <c r="AE280" s="137"/>
      <c r="AF280" s="137"/>
      <c r="AG280" s="485"/>
      <c r="AH280" s="485"/>
      <c r="AI280" s="485"/>
      <c r="AJ280" s="485"/>
      <c r="AK280" s="485"/>
      <c r="AL280" s="485"/>
      <c r="AM280" s="485"/>
    </row>
    <row r="281" spans="1:39" ht="12.75">
      <c r="A281" s="338"/>
      <c r="B281" s="498"/>
      <c r="C281" s="498"/>
      <c r="D281" s="498"/>
      <c r="E281" s="498"/>
      <c r="F281" s="498"/>
      <c r="G281" s="498"/>
      <c r="H281" s="498"/>
      <c r="I281" s="498"/>
      <c r="J281" s="498"/>
      <c r="K281" s="498"/>
      <c r="L281" s="498"/>
      <c r="M281" s="498"/>
      <c r="N281" s="498"/>
      <c r="O281" s="498"/>
      <c r="P281" s="498"/>
      <c r="Q281" s="498"/>
      <c r="R281" s="498"/>
      <c r="S281" s="498"/>
      <c r="T281" s="498"/>
      <c r="U281" s="498"/>
      <c r="V281" s="327"/>
      <c r="W281" s="499"/>
      <c r="X281" s="499"/>
      <c r="Y281" s="499"/>
      <c r="Z281" s="500"/>
      <c r="AA281" s="327"/>
      <c r="AB281" s="399"/>
      <c r="AC281" s="399"/>
      <c r="AD281" s="519"/>
      <c r="AE281" s="137"/>
      <c r="AF281" s="137"/>
      <c r="AG281" s="485"/>
      <c r="AH281" s="485"/>
      <c r="AI281" s="485"/>
      <c r="AJ281" s="485"/>
      <c r="AK281" s="485"/>
      <c r="AL281" s="485"/>
      <c r="AM281" s="485"/>
    </row>
    <row r="282" spans="1:39" ht="12.75">
      <c r="A282" s="338"/>
      <c r="B282" s="498"/>
      <c r="C282" s="498"/>
      <c r="D282" s="498"/>
      <c r="E282" s="498"/>
      <c r="F282" s="498"/>
      <c r="G282" s="498"/>
      <c r="H282" s="498"/>
      <c r="I282" s="498"/>
      <c r="J282" s="498"/>
      <c r="K282" s="498"/>
      <c r="L282" s="498"/>
      <c r="M282" s="498"/>
      <c r="N282" s="498"/>
      <c r="O282" s="498"/>
      <c r="P282" s="498"/>
      <c r="Q282" s="498"/>
      <c r="R282" s="498"/>
      <c r="S282" s="498"/>
      <c r="T282" s="498"/>
      <c r="U282" s="498"/>
      <c r="V282" s="327"/>
      <c r="W282" s="499"/>
      <c r="X282" s="499"/>
      <c r="Y282" s="499"/>
      <c r="Z282" s="500"/>
      <c r="AA282" s="327"/>
      <c r="AB282" s="399"/>
      <c r="AC282" s="399"/>
      <c r="AD282" s="519"/>
      <c r="AE282" s="137"/>
      <c r="AF282" s="137"/>
      <c r="AG282" s="485"/>
      <c r="AH282" s="485"/>
      <c r="AI282" s="485"/>
      <c r="AJ282" s="485"/>
      <c r="AK282" s="485"/>
      <c r="AL282" s="485"/>
      <c r="AM282" s="485"/>
    </row>
    <row r="283" spans="1:39" ht="12.75">
      <c r="A283" s="338"/>
      <c r="B283" s="498"/>
      <c r="C283" s="498"/>
      <c r="D283" s="498"/>
      <c r="E283" s="498"/>
      <c r="F283" s="498"/>
      <c r="G283" s="498"/>
      <c r="H283" s="498"/>
      <c r="I283" s="498"/>
      <c r="J283" s="498"/>
      <c r="K283" s="498"/>
      <c r="L283" s="498"/>
      <c r="M283" s="498"/>
      <c r="N283" s="498"/>
      <c r="O283" s="498"/>
      <c r="P283" s="498"/>
      <c r="Q283" s="498"/>
      <c r="R283" s="498"/>
      <c r="S283" s="498"/>
      <c r="T283" s="498"/>
      <c r="U283" s="498"/>
      <c r="V283" s="327"/>
      <c r="W283" s="499"/>
      <c r="X283" s="499"/>
      <c r="Y283" s="499"/>
      <c r="Z283" s="500"/>
      <c r="AA283" s="327"/>
      <c r="AB283" s="399"/>
      <c r="AC283" s="399"/>
      <c r="AD283" s="519"/>
      <c r="AE283" s="137"/>
      <c r="AF283" s="137"/>
      <c r="AG283" s="485"/>
      <c r="AH283" s="485"/>
      <c r="AI283" s="485"/>
      <c r="AJ283" s="485"/>
      <c r="AK283" s="485"/>
      <c r="AL283" s="485"/>
      <c r="AM283" s="485"/>
    </row>
    <row r="284" spans="1:39" ht="12.75">
      <c r="A284" s="338"/>
      <c r="B284" s="498"/>
      <c r="C284" s="498"/>
      <c r="D284" s="498"/>
      <c r="E284" s="498"/>
      <c r="F284" s="498"/>
      <c r="G284" s="498"/>
      <c r="H284" s="498"/>
      <c r="I284" s="498"/>
      <c r="J284" s="498"/>
      <c r="K284" s="498"/>
      <c r="L284" s="498"/>
      <c r="M284" s="498"/>
      <c r="N284" s="498"/>
      <c r="O284" s="498"/>
      <c r="P284" s="498"/>
      <c r="Q284" s="498"/>
      <c r="R284" s="498"/>
      <c r="S284" s="498"/>
      <c r="T284" s="498"/>
      <c r="U284" s="498"/>
      <c r="V284" s="327"/>
      <c r="W284" s="499"/>
      <c r="X284" s="499"/>
      <c r="Y284" s="499"/>
      <c r="Z284" s="500"/>
      <c r="AA284" s="327"/>
      <c r="AB284" s="399"/>
      <c r="AC284" s="399"/>
      <c r="AD284" s="519"/>
      <c r="AE284" s="137"/>
      <c r="AF284" s="137"/>
      <c r="AG284" s="485"/>
      <c r="AH284" s="485"/>
      <c r="AI284" s="485"/>
      <c r="AJ284" s="485"/>
      <c r="AK284" s="485"/>
      <c r="AL284" s="485"/>
      <c r="AM284" s="485"/>
    </row>
    <row r="285" spans="1:39" ht="12.75">
      <c r="A285" s="338"/>
      <c r="B285" s="498"/>
      <c r="C285" s="498"/>
      <c r="D285" s="498"/>
      <c r="E285" s="498"/>
      <c r="F285" s="498"/>
      <c r="G285" s="498"/>
      <c r="H285" s="498"/>
      <c r="I285" s="498"/>
      <c r="J285" s="498"/>
      <c r="K285" s="498"/>
      <c r="L285" s="498"/>
      <c r="M285" s="498"/>
      <c r="N285" s="498"/>
      <c r="O285" s="498"/>
      <c r="P285" s="498"/>
      <c r="Q285" s="498"/>
      <c r="R285" s="498"/>
      <c r="S285" s="498"/>
      <c r="T285" s="498"/>
      <c r="U285" s="498"/>
      <c r="V285" s="327"/>
      <c r="W285" s="499"/>
      <c r="X285" s="499"/>
      <c r="Y285" s="499"/>
      <c r="Z285" s="500"/>
      <c r="AA285" s="327"/>
      <c r="AB285" s="399"/>
      <c r="AC285" s="399"/>
      <c r="AD285" s="519"/>
      <c r="AE285" s="137"/>
      <c r="AF285" s="137"/>
      <c r="AG285" s="485"/>
      <c r="AH285" s="485"/>
      <c r="AI285" s="485"/>
      <c r="AJ285" s="485"/>
      <c r="AK285" s="485"/>
      <c r="AL285" s="485"/>
      <c r="AM285" s="485"/>
    </row>
    <row r="286" spans="1:39" ht="12.75">
      <c r="A286" s="338"/>
      <c r="B286" s="498"/>
      <c r="C286" s="498"/>
      <c r="D286" s="498"/>
      <c r="E286" s="498"/>
      <c r="F286" s="498"/>
      <c r="G286" s="498"/>
      <c r="H286" s="498"/>
      <c r="I286" s="498"/>
      <c r="J286" s="498"/>
      <c r="K286" s="498"/>
      <c r="L286" s="498"/>
      <c r="M286" s="498"/>
      <c r="N286" s="498"/>
      <c r="O286" s="498"/>
      <c r="P286" s="498"/>
      <c r="Q286" s="498"/>
      <c r="R286" s="498"/>
      <c r="S286" s="498"/>
      <c r="T286" s="498"/>
      <c r="U286" s="498"/>
      <c r="V286" s="327"/>
      <c r="W286" s="499"/>
      <c r="X286" s="499"/>
      <c r="Y286" s="499"/>
      <c r="Z286" s="500"/>
      <c r="AA286" s="327"/>
      <c r="AB286" s="399"/>
      <c r="AC286" s="399"/>
      <c r="AD286" s="519"/>
      <c r="AE286" s="137"/>
      <c r="AF286" s="137"/>
      <c r="AG286" s="485"/>
      <c r="AH286" s="485"/>
      <c r="AI286" s="485"/>
      <c r="AJ286" s="485"/>
      <c r="AK286" s="485"/>
      <c r="AL286" s="485"/>
      <c r="AM286" s="485"/>
    </row>
    <row r="287" spans="1:39" ht="12.75">
      <c r="A287" s="338"/>
      <c r="B287" s="498"/>
      <c r="C287" s="498"/>
      <c r="D287" s="498"/>
      <c r="E287" s="498"/>
      <c r="F287" s="498"/>
      <c r="G287" s="498"/>
      <c r="H287" s="498"/>
      <c r="I287" s="498"/>
      <c r="J287" s="498"/>
      <c r="K287" s="498"/>
      <c r="L287" s="498"/>
      <c r="M287" s="498"/>
      <c r="N287" s="498"/>
      <c r="O287" s="498"/>
      <c r="P287" s="498"/>
      <c r="Q287" s="498"/>
      <c r="R287" s="498"/>
      <c r="S287" s="498"/>
      <c r="T287" s="498"/>
      <c r="U287" s="498"/>
      <c r="V287" s="327"/>
      <c r="W287" s="499"/>
      <c r="X287" s="499"/>
      <c r="Y287" s="499"/>
      <c r="Z287" s="500"/>
      <c r="AA287" s="327"/>
      <c r="AB287" s="399"/>
      <c r="AC287" s="399"/>
      <c r="AD287" s="519"/>
      <c r="AE287" s="137"/>
      <c r="AF287" s="137"/>
      <c r="AG287" s="485"/>
      <c r="AH287" s="485"/>
      <c r="AI287" s="485"/>
      <c r="AJ287" s="485"/>
      <c r="AK287" s="485"/>
      <c r="AL287" s="485"/>
      <c r="AM287" s="485"/>
    </row>
    <row r="288" spans="1:39" ht="12.75">
      <c r="A288" s="338"/>
      <c r="B288" s="498"/>
      <c r="C288" s="498"/>
      <c r="D288" s="498"/>
      <c r="E288" s="498"/>
      <c r="F288" s="498"/>
      <c r="G288" s="498"/>
      <c r="H288" s="498"/>
      <c r="I288" s="498"/>
      <c r="J288" s="498"/>
      <c r="K288" s="498"/>
      <c r="L288" s="498"/>
      <c r="M288" s="498"/>
      <c r="N288" s="498"/>
      <c r="O288" s="498"/>
      <c r="P288" s="498"/>
      <c r="Q288" s="498"/>
      <c r="R288" s="498"/>
      <c r="S288" s="498"/>
      <c r="T288" s="498"/>
      <c r="U288" s="498"/>
      <c r="V288" s="327"/>
      <c r="W288" s="499"/>
      <c r="X288" s="499"/>
      <c r="Y288" s="499"/>
      <c r="Z288" s="500"/>
      <c r="AA288" s="327"/>
      <c r="AB288" s="399"/>
      <c r="AC288" s="399"/>
      <c r="AD288" s="519"/>
      <c r="AE288" s="137"/>
      <c r="AF288" s="137"/>
      <c r="AG288" s="485"/>
      <c r="AH288" s="485"/>
      <c r="AI288" s="485"/>
      <c r="AJ288" s="485"/>
      <c r="AK288" s="485"/>
      <c r="AL288" s="485"/>
      <c r="AM288" s="485"/>
    </row>
    <row r="289" spans="1:39" ht="12.75">
      <c r="A289" s="338"/>
      <c r="B289" s="498"/>
      <c r="C289" s="498"/>
      <c r="D289" s="498"/>
      <c r="E289" s="498"/>
      <c r="F289" s="498"/>
      <c r="G289" s="498"/>
      <c r="H289" s="498"/>
      <c r="I289" s="498"/>
      <c r="J289" s="498"/>
      <c r="K289" s="498"/>
      <c r="L289" s="498"/>
      <c r="M289" s="498"/>
      <c r="N289" s="498"/>
      <c r="O289" s="498"/>
      <c r="P289" s="498"/>
      <c r="Q289" s="498"/>
      <c r="R289" s="498"/>
      <c r="S289" s="498"/>
      <c r="T289" s="498"/>
      <c r="U289" s="498"/>
      <c r="V289" s="327"/>
      <c r="W289" s="499"/>
      <c r="X289" s="499"/>
      <c r="Y289" s="499"/>
      <c r="Z289" s="500"/>
      <c r="AA289" s="327"/>
      <c r="AB289" s="399"/>
      <c r="AC289" s="399"/>
      <c r="AD289" s="519"/>
      <c r="AE289" s="137"/>
      <c r="AF289" s="137"/>
      <c r="AG289" s="485"/>
      <c r="AH289" s="485"/>
      <c r="AI289" s="485"/>
      <c r="AJ289" s="485"/>
      <c r="AK289" s="485"/>
      <c r="AL289" s="485"/>
      <c r="AM289" s="485"/>
    </row>
    <row r="290" spans="1:39" ht="12.75">
      <c r="A290" s="338"/>
      <c r="B290" s="498"/>
      <c r="C290" s="498"/>
      <c r="D290" s="498"/>
      <c r="E290" s="498"/>
      <c r="F290" s="498"/>
      <c r="G290" s="498"/>
      <c r="H290" s="498"/>
      <c r="I290" s="498"/>
      <c r="J290" s="498"/>
      <c r="K290" s="498"/>
      <c r="L290" s="498"/>
      <c r="M290" s="498"/>
      <c r="N290" s="498"/>
      <c r="O290" s="498"/>
      <c r="P290" s="498"/>
      <c r="Q290" s="498"/>
      <c r="R290" s="498"/>
      <c r="S290" s="498"/>
      <c r="T290" s="498"/>
      <c r="U290" s="498"/>
      <c r="V290" s="327"/>
      <c r="W290" s="499"/>
      <c r="X290" s="499"/>
      <c r="Y290" s="499"/>
      <c r="Z290" s="500"/>
      <c r="AA290" s="327"/>
      <c r="AB290" s="399"/>
      <c r="AC290" s="399"/>
      <c r="AD290" s="519"/>
      <c r="AE290" s="137"/>
      <c r="AF290" s="137"/>
      <c r="AG290" s="485"/>
      <c r="AH290" s="485"/>
      <c r="AI290" s="485"/>
      <c r="AJ290" s="485"/>
      <c r="AK290" s="485"/>
      <c r="AL290" s="485"/>
      <c r="AM290" s="485"/>
    </row>
    <row r="291" spans="1:39" ht="12.75">
      <c r="A291" s="338"/>
      <c r="B291" s="498"/>
      <c r="C291" s="498"/>
      <c r="D291" s="498"/>
      <c r="E291" s="498"/>
      <c r="F291" s="498"/>
      <c r="G291" s="498"/>
      <c r="H291" s="498"/>
      <c r="I291" s="498"/>
      <c r="J291" s="498"/>
      <c r="K291" s="498"/>
      <c r="L291" s="498"/>
      <c r="M291" s="498"/>
      <c r="N291" s="498"/>
      <c r="O291" s="498"/>
      <c r="P291" s="498"/>
      <c r="Q291" s="498"/>
      <c r="R291" s="498"/>
      <c r="S291" s="498"/>
      <c r="T291" s="498"/>
      <c r="U291" s="498"/>
      <c r="V291" s="327"/>
      <c r="W291" s="499"/>
      <c r="X291" s="499"/>
      <c r="Y291" s="499"/>
      <c r="Z291" s="500"/>
      <c r="AA291" s="327"/>
      <c r="AB291" s="399"/>
      <c r="AC291" s="399"/>
      <c r="AD291" s="519"/>
      <c r="AE291" s="137"/>
      <c r="AF291" s="137"/>
      <c r="AG291" s="485"/>
      <c r="AH291" s="485"/>
      <c r="AI291" s="485"/>
      <c r="AJ291" s="485"/>
      <c r="AK291" s="485"/>
      <c r="AL291" s="485"/>
      <c r="AM291" s="485"/>
    </row>
    <row r="292" spans="1:39" ht="12.75">
      <c r="A292" s="338"/>
      <c r="B292" s="498"/>
      <c r="C292" s="498"/>
      <c r="D292" s="498"/>
      <c r="E292" s="498"/>
      <c r="F292" s="498"/>
      <c r="G292" s="498"/>
      <c r="H292" s="498"/>
      <c r="I292" s="498"/>
      <c r="J292" s="498"/>
      <c r="K292" s="498"/>
      <c r="L292" s="498"/>
      <c r="M292" s="498"/>
      <c r="N292" s="498"/>
      <c r="O292" s="498"/>
      <c r="P292" s="498"/>
      <c r="Q292" s="498"/>
      <c r="R292" s="498"/>
      <c r="S292" s="498"/>
      <c r="T292" s="498"/>
      <c r="U292" s="498"/>
      <c r="V292" s="327"/>
      <c r="W292" s="499"/>
      <c r="X292" s="499"/>
      <c r="Y292" s="499"/>
      <c r="Z292" s="500"/>
      <c r="AA292" s="327"/>
      <c r="AB292" s="399"/>
      <c r="AC292" s="399"/>
      <c r="AD292" s="519"/>
      <c r="AE292" s="137"/>
      <c r="AF292" s="137"/>
      <c r="AG292" s="485"/>
      <c r="AH292" s="485"/>
      <c r="AI292" s="485"/>
      <c r="AJ292" s="485"/>
      <c r="AK292" s="485"/>
      <c r="AL292" s="485"/>
      <c r="AM292" s="485"/>
    </row>
    <row r="293" spans="1:39" ht="12.75">
      <c r="A293" s="338"/>
      <c r="B293" s="498"/>
      <c r="C293" s="498"/>
      <c r="D293" s="498"/>
      <c r="E293" s="498"/>
      <c r="F293" s="498"/>
      <c r="G293" s="498"/>
      <c r="H293" s="498"/>
      <c r="I293" s="498"/>
      <c r="J293" s="498"/>
      <c r="K293" s="498"/>
      <c r="L293" s="498"/>
      <c r="M293" s="498"/>
      <c r="N293" s="498"/>
      <c r="O293" s="498"/>
      <c r="P293" s="498"/>
      <c r="Q293" s="498"/>
      <c r="R293" s="498"/>
      <c r="S293" s="498"/>
      <c r="T293" s="498"/>
      <c r="U293" s="498"/>
      <c r="V293" s="327"/>
      <c r="W293" s="499"/>
      <c r="X293" s="499"/>
      <c r="Y293" s="499"/>
      <c r="Z293" s="500"/>
      <c r="AA293" s="327"/>
      <c r="AB293" s="399"/>
      <c r="AC293" s="399"/>
      <c r="AD293" s="519"/>
      <c r="AE293" s="137"/>
      <c r="AF293" s="137"/>
      <c r="AG293" s="485"/>
      <c r="AH293" s="485"/>
      <c r="AI293" s="485"/>
      <c r="AJ293" s="485"/>
      <c r="AK293" s="485"/>
      <c r="AL293" s="485"/>
      <c r="AM293" s="485"/>
    </row>
    <row r="294" spans="1:39" ht="12.75">
      <c r="A294" s="338"/>
      <c r="B294" s="498"/>
      <c r="C294" s="498"/>
      <c r="D294" s="498"/>
      <c r="E294" s="498"/>
      <c r="F294" s="498"/>
      <c r="G294" s="498"/>
      <c r="H294" s="498"/>
      <c r="I294" s="498"/>
      <c r="J294" s="498"/>
      <c r="K294" s="498"/>
      <c r="L294" s="498"/>
      <c r="M294" s="498"/>
      <c r="N294" s="498"/>
      <c r="O294" s="498"/>
      <c r="P294" s="498"/>
      <c r="Q294" s="498"/>
      <c r="R294" s="498"/>
      <c r="S294" s="498"/>
      <c r="T294" s="498"/>
      <c r="U294" s="498"/>
      <c r="V294" s="327"/>
      <c r="W294" s="499"/>
      <c r="X294" s="499"/>
      <c r="Y294" s="499"/>
      <c r="Z294" s="500"/>
      <c r="AA294" s="327"/>
      <c r="AB294" s="399"/>
      <c r="AC294" s="399"/>
      <c r="AD294" s="519"/>
      <c r="AE294" s="137"/>
      <c r="AF294" s="137"/>
      <c r="AG294" s="485"/>
      <c r="AH294" s="485"/>
      <c r="AI294" s="485"/>
      <c r="AJ294" s="485"/>
      <c r="AK294" s="485"/>
      <c r="AL294" s="485"/>
      <c r="AM294" s="485"/>
    </row>
    <row r="295" spans="1:39" ht="12.75">
      <c r="A295" s="338"/>
      <c r="B295" s="498"/>
      <c r="C295" s="498"/>
      <c r="D295" s="498"/>
      <c r="E295" s="498"/>
      <c r="F295" s="498"/>
      <c r="G295" s="498"/>
      <c r="H295" s="498"/>
      <c r="I295" s="498"/>
      <c r="J295" s="498"/>
      <c r="K295" s="498"/>
      <c r="L295" s="498"/>
      <c r="M295" s="498"/>
      <c r="N295" s="498"/>
      <c r="O295" s="498"/>
      <c r="P295" s="498"/>
      <c r="Q295" s="498"/>
      <c r="R295" s="498"/>
      <c r="S295" s="498"/>
      <c r="T295" s="498"/>
      <c r="U295" s="498"/>
      <c r="V295" s="327"/>
      <c r="W295" s="499"/>
      <c r="X295" s="499"/>
      <c r="Y295" s="499"/>
      <c r="Z295" s="500"/>
      <c r="AA295" s="327"/>
      <c r="AB295" s="399"/>
      <c r="AC295" s="399"/>
      <c r="AD295" s="519"/>
      <c r="AE295" s="137"/>
      <c r="AF295" s="137"/>
      <c r="AG295" s="485"/>
      <c r="AH295" s="485"/>
      <c r="AI295" s="485"/>
      <c r="AJ295" s="485"/>
      <c r="AK295" s="485"/>
      <c r="AL295" s="485"/>
      <c r="AM295" s="485"/>
    </row>
    <row r="296" spans="1:39" ht="12.75">
      <c r="A296" s="338"/>
      <c r="B296" s="498"/>
      <c r="C296" s="498"/>
      <c r="D296" s="498"/>
      <c r="E296" s="498"/>
      <c r="F296" s="498"/>
      <c r="G296" s="498"/>
      <c r="H296" s="498"/>
      <c r="I296" s="498"/>
      <c r="J296" s="498"/>
      <c r="K296" s="498"/>
      <c r="L296" s="498"/>
      <c r="M296" s="498"/>
      <c r="N296" s="498"/>
      <c r="O296" s="498"/>
      <c r="P296" s="498"/>
      <c r="Q296" s="498"/>
      <c r="R296" s="498"/>
      <c r="S296" s="498"/>
      <c r="T296" s="498"/>
      <c r="U296" s="498"/>
      <c r="V296" s="327"/>
      <c r="W296" s="499"/>
      <c r="X296" s="499"/>
      <c r="Y296" s="499"/>
      <c r="Z296" s="500"/>
      <c r="AA296" s="327"/>
      <c r="AB296" s="399"/>
      <c r="AC296" s="399"/>
      <c r="AD296" s="519"/>
      <c r="AE296" s="137"/>
      <c r="AF296" s="137"/>
      <c r="AG296" s="485"/>
      <c r="AH296" s="485"/>
      <c r="AI296" s="485"/>
      <c r="AJ296" s="485"/>
      <c r="AK296" s="485"/>
      <c r="AL296" s="485"/>
      <c r="AM296" s="485"/>
    </row>
    <row r="297" spans="1:39" ht="12.75">
      <c r="A297" s="338"/>
      <c r="B297" s="498"/>
      <c r="C297" s="498"/>
      <c r="D297" s="498"/>
      <c r="E297" s="498"/>
      <c r="F297" s="498"/>
      <c r="G297" s="498"/>
      <c r="H297" s="498"/>
      <c r="I297" s="498"/>
      <c r="J297" s="498"/>
      <c r="K297" s="498"/>
      <c r="L297" s="498"/>
      <c r="M297" s="498"/>
      <c r="N297" s="498"/>
      <c r="O297" s="498"/>
      <c r="P297" s="498"/>
      <c r="Q297" s="498"/>
      <c r="R297" s="498"/>
      <c r="S297" s="498"/>
      <c r="T297" s="498"/>
      <c r="U297" s="498"/>
      <c r="V297" s="327"/>
      <c r="W297" s="499"/>
      <c r="X297" s="499"/>
      <c r="Y297" s="499"/>
      <c r="Z297" s="500"/>
      <c r="AA297" s="327"/>
      <c r="AB297" s="399"/>
      <c r="AC297" s="399"/>
      <c r="AD297" s="519"/>
      <c r="AE297" s="137"/>
      <c r="AF297" s="137"/>
      <c r="AG297" s="485"/>
      <c r="AH297" s="485"/>
      <c r="AI297" s="485"/>
      <c r="AJ297" s="485"/>
      <c r="AK297" s="485"/>
      <c r="AL297" s="485"/>
      <c r="AM297" s="485"/>
    </row>
    <row r="298" spans="1:39" ht="12.75">
      <c r="A298" s="338"/>
      <c r="B298" s="498"/>
      <c r="C298" s="498"/>
      <c r="D298" s="498"/>
      <c r="E298" s="498"/>
      <c r="F298" s="498"/>
      <c r="G298" s="498"/>
      <c r="H298" s="498"/>
      <c r="I298" s="498"/>
      <c r="J298" s="498"/>
      <c r="K298" s="498"/>
      <c r="L298" s="498"/>
      <c r="M298" s="498"/>
      <c r="N298" s="498"/>
      <c r="O298" s="498"/>
      <c r="P298" s="498"/>
      <c r="Q298" s="498"/>
      <c r="R298" s="498"/>
      <c r="S298" s="498"/>
      <c r="T298" s="498"/>
      <c r="U298" s="498"/>
      <c r="V298" s="327"/>
      <c r="W298" s="499"/>
      <c r="X298" s="499"/>
      <c r="Y298" s="499"/>
      <c r="Z298" s="500"/>
      <c r="AA298" s="327"/>
      <c r="AB298" s="399"/>
      <c r="AC298" s="399"/>
      <c r="AD298" s="519"/>
      <c r="AE298" s="137"/>
      <c r="AF298" s="137"/>
      <c r="AG298" s="485"/>
      <c r="AH298" s="485"/>
      <c r="AI298" s="485"/>
      <c r="AJ298" s="485"/>
      <c r="AK298" s="485"/>
      <c r="AL298" s="485"/>
      <c r="AM298" s="485"/>
    </row>
    <row r="299" spans="1:39" ht="12.75">
      <c r="A299" s="338"/>
      <c r="B299" s="498"/>
      <c r="C299" s="498"/>
      <c r="D299" s="498"/>
      <c r="E299" s="498"/>
      <c r="F299" s="498"/>
      <c r="G299" s="498"/>
      <c r="H299" s="498"/>
      <c r="I299" s="498"/>
      <c r="J299" s="498"/>
      <c r="K299" s="498"/>
      <c r="L299" s="498"/>
      <c r="M299" s="498"/>
      <c r="N299" s="498"/>
      <c r="O299" s="498"/>
      <c r="P299" s="498"/>
      <c r="Q299" s="498"/>
      <c r="R299" s="498"/>
      <c r="S299" s="498"/>
      <c r="T299" s="498"/>
      <c r="U299" s="498"/>
      <c r="V299" s="327"/>
      <c r="W299" s="499"/>
      <c r="X299" s="499"/>
      <c r="Y299" s="499"/>
      <c r="Z299" s="500"/>
      <c r="AA299" s="327"/>
      <c r="AB299" s="399"/>
      <c r="AC299" s="399"/>
      <c r="AD299" s="519"/>
      <c r="AE299" s="137"/>
      <c r="AF299" s="137"/>
      <c r="AG299" s="485"/>
      <c r="AH299" s="485"/>
      <c r="AI299" s="485"/>
      <c r="AJ299" s="485"/>
      <c r="AK299" s="485"/>
      <c r="AL299" s="485"/>
      <c r="AM299" s="485"/>
    </row>
    <row r="300" spans="1:39" ht="12.75">
      <c r="A300" s="338"/>
      <c r="B300" s="498"/>
      <c r="C300" s="498"/>
      <c r="D300" s="498"/>
      <c r="E300" s="498"/>
      <c r="F300" s="498"/>
      <c r="G300" s="498"/>
      <c r="H300" s="498"/>
      <c r="I300" s="498"/>
      <c r="J300" s="498"/>
      <c r="K300" s="498"/>
      <c r="L300" s="498"/>
      <c r="M300" s="498"/>
      <c r="N300" s="498"/>
      <c r="O300" s="498"/>
      <c r="P300" s="498"/>
      <c r="Q300" s="498"/>
      <c r="R300" s="498"/>
      <c r="S300" s="498"/>
      <c r="T300" s="498"/>
      <c r="U300" s="498"/>
      <c r="V300" s="327"/>
      <c r="W300" s="499"/>
      <c r="X300" s="499"/>
      <c r="Y300" s="499"/>
      <c r="Z300" s="500"/>
      <c r="AA300" s="327"/>
      <c r="AB300" s="399"/>
      <c r="AC300" s="399"/>
      <c r="AD300" s="519"/>
      <c r="AE300" s="137"/>
      <c r="AF300" s="137"/>
      <c r="AG300" s="485"/>
      <c r="AH300" s="485"/>
      <c r="AI300" s="485"/>
      <c r="AJ300" s="485"/>
      <c r="AK300" s="485"/>
      <c r="AL300" s="485"/>
      <c r="AM300" s="485"/>
    </row>
    <row r="301" spans="1:39" ht="12.75">
      <c r="A301" s="338"/>
      <c r="B301" s="498"/>
      <c r="C301" s="498"/>
      <c r="D301" s="498"/>
      <c r="E301" s="498"/>
      <c r="F301" s="498"/>
      <c r="G301" s="498"/>
      <c r="H301" s="498"/>
      <c r="I301" s="498"/>
      <c r="J301" s="498"/>
      <c r="K301" s="498"/>
      <c r="L301" s="498"/>
      <c r="M301" s="498"/>
      <c r="N301" s="498"/>
      <c r="O301" s="498"/>
      <c r="P301" s="498"/>
      <c r="Q301" s="498"/>
      <c r="R301" s="498"/>
      <c r="S301" s="498"/>
      <c r="T301" s="498"/>
      <c r="U301" s="498"/>
      <c r="V301" s="327"/>
      <c r="W301" s="499"/>
      <c r="X301" s="499"/>
      <c r="Y301" s="499"/>
      <c r="Z301" s="500"/>
      <c r="AA301" s="327"/>
      <c r="AB301" s="399"/>
      <c r="AC301" s="399"/>
      <c r="AD301" s="519"/>
      <c r="AE301" s="137"/>
      <c r="AF301" s="137"/>
      <c r="AG301" s="485"/>
      <c r="AH301" s="485"/>
      <c r="AI301" s="485"/>
      <c r="AJ301" s="485"/>
      <c r="AK301" s="485"/>
      <c r="AL301" s="485"/>
      <c r="AM301" s="485"/>
    </row>
    <row r="302" spans="1:39" ht="12.75">
      <c r="A302" s="338"/>
      <c r="B302" s="498"/>
      <c r="C302" s="498"/>
      <c r="D302" s="498"/>
      <c r="E302" s="498"/>
      <c r="F302" s="498"/>
      <c r="G302" s="498"/>
      <c r="H302" s="498"/>
      <c r="I302" s="498"/>
      <c r="J302" s="498"/>
      <c r="K302" s="498"/>
      <c r="L302" s="498"/>
      <c r="M302" s="498"/>
      <c r="N302" s="498"/>
      <c r="O302" s="498"/>
      <c r="P302" s="498"/>
      <c r="Q302" s="498"/>
      <c r="R302" s="498"/>
      <c r="S302" s="498"/>
      <c r="T302" s="498"/>
      <c r="U302" s="498"/>
      <c r="V302" s="327"/>
      <c r="W302" s="499"/>
      <c r="X302" s="499"/>
      <c r="Y302" s="499"/>
      <c r="Z302" s="500"/>
      <c r="AA302" s="327"/>
      <c r="AB302" s="399"/>
      <c r="AC302" s="399"/>
      <c r="AD302" s="519"/>
      <c r="AE302" s="137"/>
      <c r="AF302" s="137"/>
      <c r="AG302" s="485"/>
      <c r="AH302" s="485"/>
      <c r="AI302" s="485"/>
      <c r="AJ302" s="485"/>
      <c r="AK302" s="485"/>
      <c r="AL302" s="485"/>
      <c r="AM302" s="485"/>
    </row>
    <row r="303" spans="1:39" ht="12.75">
      <c r="A303" s="338"/>
      <c r="B303" s="498"/>
      <c r="C303" s="498"/>
      <c r="D303" s="498"/>
      <c r="E303" s="498"/>
      <c r="F303" s="498"/>
      <c r="G303" s="498"/>
      <c r="H303" s="498"/>
      <c r="I303" s="498"/>
      <c r="J303" s="498"/>
      <c r="K303" s="498"/>
      <c r="L303" s="498"/>
      <c r="M303" s="498"/>
      <c r="N303" s="498"/>
      <c r="O303" s="498"/>
      <c r="P303" s="498"/>
      <c r="Q303" s="498"/>
      <c r="R303" s="498"/>
      <c r="S303" s="498"/>
      <c r="T303" s="498"/>
      <c r="U303" s="498"/>
      <c r="V303" s="327"/>
      <c r="W303" s="499"/>
      <c r="X303" s="499"/>
      <c r="Y303" s="499"/>
      <c r="Z303" s="500"/>
      <c r="AA303" s="327"/>
      <c r="AB303" s="399"/>
      <c r="AC303" s="399"/>
      <c r="AD303" s="519"/>
      <c r="AE303" s="137"/>
      <c r="AF303" s="137"/>
      <c r="AG303" s="485"/>
      <c r="AH303" s="485"/>
      <c r="AI303" s="485"/>
      <c r="AJ303" s="485"/>
      <c r="AK303" s="485"/>
      <c r="AL303" s="485"/>
      <c r="AM303" s="485"/>
    </row>
    <row r="304" spans="1:39" ht="12.75">
      <c r="A304" s="338"/>
      <c r="B304" s="498"/>
      <c r="C304" s="498"/>
      <c r="D304" s="498"/>
      <c r="E304" s="498"/>
      <c r="F304" s="498"/>
      <c r="G304" s="498"/>
      <c r="H304" s="498"/>
      <c r="I304" s="498"/>
      <c r="J304" s="498"/>
      <c r="K304" s="498"/>
      <c r="L304" s="498"/>
      <c r="M304" s="498"/>
      <c r="N304" s="498"/>
      <c r="O304" s="498"/>
      <c r="P304" s="498"/>
      <c r="Q304" s="498"/>
      <c r="R304" s="498"/>
      <c r="S304" s="498"/>
      <c r="T304" s="498"/>
      <c r="U304" s="498"/>
      <c r="V304" s="327"/>
      <c r="W304" s="499"/>
      <c r="X304" s="499"/>
      <c r="Y304" s="499"/>
      <c r="Z304" s="500"/>
      <c r="AA304" s="327"/>
      <c r="AB304" s="399"/>
      <c r="AC304" s="399"/>
      <c r="AD304" s="519"/>
      <c r="AE304" s="137"/>
      <c r="AF304" s="137"/>
      <c r="AG304" s="485"/>
      <c r="AH304" s="485"/>
      <c r="AI304" s="485"/>
      <c r="AJ304" s="485"/>
      <c r="AK304" s="485"/>
      <c r="AL304" s="485"/>
      <c r="AM304" s="485"/>
    </row>
    <row r="305" spans="1:39" ht="12.75">
      <c r="A305" s="338"/>
      <c r="B305" s="498"/>
      <c r="C305" s="498"/>
      <c r="D305" s="498"/>
      <c r="E305" s="498"/>
      <c r="F305" s="498"/>
      <c r="G305" s="498"/>
      <c r="H305" s="498"/>
      <c r="I305" s="498"/>
      <c r="J305" s="498"/>
      <c r="K305" s="498"/>
      <c r="L305" s="498"/>
      <c r="M305" s="498"/>
      <c r="N305" s="498"/>
      <c r="O305" s="498"/>
      <c r="P305" s="498"/>
      <c r="Q305" s="498"/>
      <c r="R305" s="498"/>
      <c r="S305" s="498"/>
      <c r="T305" s="498"/>
      <c r="U305" s="498"/>
      <c r="V305" s="327"/>
      <c r="W305" s="499"/>
      <c r="X305" s="499"/>
      <c r="Y305" s="499"/>
      <c r="Z305" s="500"/>
      <c r="AA305" s="327"/>
      <c r="AB305" s="399"/>
      <c r="AC305" s="399"/>
      <c r="AD305" s="519"/>
      <c r="AE305" s="137"/>
      <c r="AF305" s="137"/>
      <c r="AG305" s="485"/>
      <c r="AH305" s="485"/>
      <c r="AI305" s="485"/>
      <c r="AJ305" s="485"/>
      <c r="AK305" s="485"/>
      <c r="AL305" s="485"/>
      <c r="AM305" s="485"/>
    </row>
    <row r="306" spans="1:39" ht="12.75">
      <c r="A306" s="338"/>
      <c r="B306" s="498"/>
      <c r="C306" s="498"/>
      <c r="D306" s="498"/>
      <c r="E306" s="498"/>
      <c r="F306" s="498"/>
      <c r="G306" s="498"/>
      <c r="H306" s="498"/>
      <c r="I306" s="498"/>
      <c r="J306" s="498"/>
      <c r="K306" s="498"/>
      <c r="L306" s="498"/>
      <c r="M306" s="498"/>
      <c r="N306" s="498"/>
      <c r="O306" s="498"/>
      <c r="P306" s="498"/>
      <c r="Q306" s="498"/>
      <c r="R306" s="498"/>
      <c r="S306" s="498"/>
      <c r="T306" s="498"/>
      <c r="U306" s="498"/>
      <c r="V306" s="327"/>
      <c r="W306" s="499"/>
      <c r="X306" s="499"/>
      <c r="Y306" s="499"/>
      <c r="Z306" s="500"/>
      <c r="AA306" s="327"/>
      <c r="AB306" s="399"/>
      <c r="AC306" s="399"/>
      <c r="AD306" s="519"/>
      <c r="AE306" s="137"/>
      <c r="AF306" s="137"/>
      <c r="AG306" s="485"/>
      <c r="AH306" s="485"/>
      <c r="AI306" s="485"/>
      <c r="AJ306" s="485"/>
      <c r="AK306" s="485"/>
      <c r="AL306" s="485"/>
      <c r="AM306" s="485"/>
    </row>
    <row r="307" spans="1:39" ht="12.75">
      <c r="A307" s="338"/>
      <c r="B307" s="498"/>
      <c r="C307" s="498"/>
      <c r="D307" s="498"/>
      <c r="E307" s="498"/>
      <c r="F307" s="498"/>
      <c r="G307" s="498"/>
      <c r="H307" s="498"/>
      <c r="I307" s="498"/>
      <c r="J307" s="498"/>
      <c r="K307" s="498"/>
      <c r="L307" s="498"/>
      <c r="M307" s="498"/>
      <c r="N307" s="498"/>
      <c r="O307" s="498"/>
      <c r="P307" s="498"/>
      <c r="Q307" s="498"/>
      <c r="R307" s="498"/>
      <c r="S307" s="498"/>
      <c r="T307" s="498"/>
      <c r="U307" s="498"/>
      <c r="V307" s="327"/>
      <c r="W307" s="499"/>
      <c r="X307" s="499"/>
      <c r="Y307" s="499"/>
      <c r="Z307" s="500"/>
      <c r="AA307" s="327"/>
      <c r="AB307" s="399"/>
      <c r="AC307" s="399"/>
      <c r="AD307" s="519"/>
      <c r="AE307" s="137"/>
      <c r="AF307" s="137"/>
      <c r="AG307" s="485"/>
      <c r="AH307" s="485"/>
      <c r="AI307" s="485"/>
      <c r="AJ307" s="485"/>
      <c r="AK307" s="485"/>
      <c r="AL307" s="485"/>
      <c r="AM307" s="485"/>
    </row>
    <row r="308" spans="1:39" ht="12.75">
      <c r="A308" s="338"/>
      <c r="B308" s="498"/>
      <c r="C308" s="498"/>
      <c r="D308" s="498"/>
      <c r="E308" s="498"/>
      <c r="F308" s="498"/>
      <c r="G308" s="498"/>
      <c r="H308" s="498"/>
      <c r="I308" s="498"/>
      <c r="J308" s="498"/>
      <c r="K308" s="498"/>
      <c r="L308" s="498"/>
      <c r="M308" s="498"/>
      <c r="N308" s="498"/>
      <c r="O308" s="498"/>
      <c r="P308" s="498"/>
      <c r="Q308" s="498"/>
      <c r="R308" s="498"/>
      <c r="S308" s="498"/>
      <c r="T308" s="498"/>
      <c r="U308" s="498"/>
      <c r="V308" s="327"/>
      <c r="W308" s="499"/>
      <c r="X308" s="499"/>
      <c r="Y308" s="499"/>
      <c r="Z308" s="500"/>
      <c r="AA308" s="327"/>
      <c r="AB308" s="399"/>
      <c r="AC308" s="399"/>
      <c r="AD308" s="519"/>
      <c r="AE308" s="137"/>
      <c r="AF308" s="137"/>
      <c r="AG308" s="485"/>
      <c r="AH308" s="485"/>
      <c r="AI308" s="485"/>
      <c r="AJ308" s="485"/>
      <c r="AK308" s="485"/>
      <c r="AL308" s="485"/>
      <c r="AM308" s="485"/>
    </row>
    <row r="309" spans="1:39" ht="12.75">
      <c r="A309" s="338"/>
      <c r="B309" s="498"/>
      <c r="C309" s="498"/>
      <c r="D309" s="498"/>
      <c r="E309" s="498"/>
      <c r="F309" s="498"/>
      <c r="G309" s="498"/>
      <c r="H309" s="498"/>
      <c r="I309" s="498"/>
      <c r="J309" s="498"/>
      <c r="K309" s="498"/>
      <c r="L309" s="498"/>
      <c r="M309" s="498"/>
      <c r="N309" s="498"/>
      <c r="O309" s="498"/>
      <c r="P309" s="498"/>
      <c r="Q309" s="498"/>
      <c r="R309" s="498"/>
      <c r="S309" s="498"/>
      <c r="T309" s="498"/>
      <c r="U309" s="498"/>
      <c r="V309" s="327"/>
      <c r="W309" s="499"/>
      <c r="X309" s="499"/>
      <c r="Y309" s="499"/>
      <c r="Z309" s="500"/>
      <c r="AA309" s="327"/>
      <c r="AB309" s="399"/>
      <c r="AC309" s="399"/>
      <c r="AD309" s="519"/>
      <c r="AE309" s="137"/>
      <c r="AF309" s="137"/>
      <c r="AG309" s="485"/>
      <c r="AH309" s="485"/>
      <c r="AI309" s="485"/>
      <c r="AJ309" s="485"/>
      <c r="AK309" s="485"/>
      <c r="AL309" s="485"/>
      <c r="AM309" s="485"/>
    </row>
    <row r="310" spans="1:39" ht="12.75">
      <c r="A310" s="338"/>
      <c r="B310" s="498"/>
      <c r="C310" s="498"/>
      <c r="D310" s="498"/>
      <c r="E310" s="498"/>
      <c r="F310" s="498"/>
      <c r="G310" s="498"/>
      <c r="H310" s="498"/>
      <c r="I310" s="498"/>
      <c r="J310" s="498"/>
      <c r="K310" s="498"/>
      <c r="L310" s="498"/>
      <c r="M310" s="498"/>
      <c r="N310" s="498"/>
      <c r="O310" s="498"/>
      <c r="P310" s="498"/>
      <c r="Q310" s="498"/>
      <c r="R310" s="498"/>
      <c r="S310" s="498"/>
      <c r="T310" s="498"/>
      <c r="U310" s="498"/>
      <c r="V310" s="327"/>
      <c r="W310" s="499"/>
      <c r="X310" s="499"/>
      <c r="Y310" s="499"/>
      <c r="Z310" s="500"/>
      <c r="AA310" s="327"/>
      <c r="AB310" s="399"/>
      <c r="AC310" s="399"/>
      <c r="AD310" s="519"/>
      <c r="AE310" s="137"/>
      <c r="AF310" s="137"/>
      <c r="AG310" s="485"/>
      <c r="AH310" s="485"/>
      <c r="AI310" s="485"/>
      <c r="AJ310" s="485"/>
      <c r="AK310" s="485"/>
      <c r="AL310" s="485"/>
      <c r="AM310" s="485"/>
    </row>
    <row r="311" spans="1:39" ht="12.75">
      <c r="A311" s="338"/>
      <c r="B311" s="498"/>
      <c r="C311" s="498"/>
      <c r="D311" s="498"/>
      <c r="E311" s="498"/>
      <c r="F311" s="498"/>
      <c r="G311" s="498"/>
      <c r="H311" s="498"/>
      <c r="I311" s="498"/>
      <c r="J311" s="498"/>
      <c r="K311" s="498"/>
      <c r="L311" s="498"/>
      <c r="M311" s="498"/>
      <c r="N311" s="498"/>
      <c r="O311" s="498"/>
      <c r="P311" s="498"/>
      <c r="Q311" s="498"/>
      <c r="R311" s="498"/>
      <c r="S311" s="498"/>
      <c r="T311" s="498"/>
      <c r="U311" s="498"/>
      <c r="V311" s="327"/>
      <c r="W311" s="499"/>
      <c r="X311" s="499"/>
      <c r="Y311" s="499"/>
      <c r="Z311" s="500"/>
      <c r="AA311" s="327"/>
      <c r="AB311" s="399"/>
      <c r="AC311" s="399"/>
      <c r="AD311" s="519"/>
      <c r="AE311" s="137"/>
      <c r="AF311" s="137"/>
      <c r="AG311" s="485"/>
      <c r="AH311" s="485"/>
      <c r="AI311" s="485"/>
      <c r="AJ311" s="485"/>
      <c r="AK311" s="485"/>
      <c r="AL311" s="485"/>
      <c r="AM311" s="485"/>
    </row>
    <row r="312" spans="1:39" ht="12.75">
      <c r="A312" s="338"/>
      <c r="B312" s="498"/>
      <c r="C312" s="498"/>
      <c r="D312" s="498"/>
      <c r="E312" s="498"/>
      <c r="F312" s="498"/>
      <c r="G312" s="498"/>
      <c r="H312" s="498"/>
      <c r="I312" s="498"/>
      <c r="J312" s="498"/>
      <c r="K312" s="498"/>
      <c r="L312" s="498"/>
      <c r="M312" s="498"/>
      <c r="N312" s="498"/>
      <c r="O312" s="498"/>
      <c r="P312" s="498"/>
      <c r="Q312" s="498"/>
      <c r="R312" s="498"/>
      <c r="S312" s="498"/>
      <c r="T312" s="498"/>
      <c r="U312" s="498"/>
      <c r="V312" s="327"/>
      <c r="W312" s="499"/>
      <c r="X312" s="499"/>
      <c r="Y312" s="499"/>
      <c r="Z312" s="500"/>
      <c r="AA312" s="327"/>
      <c r="AB312" s="399"/>
      <c r="AC312" s="399"/>
      <c r="AD312" s="519"/>
      <c r="AE312" s="137"/>
      <c r="AF312" s="137"/>
      <c r="AG312" s="485"/>
      <c r="AH312" s="485"/>
      <c r="AI312" s="485"/>
      <c r="AJ312" s="485"/>
      <c r="AK312" s="485"/>
      <c r="AL312" s="485"/>
      <c r="AM312" s="485"/>
    </row>
    <row r="313" spans="1:39" ht="12.75">
      <c r="A313" s="338"/>
      <c r="B313" s="498"/>
      <c r="C313" s="498"/>
      <c r="D313" s="498"/>
      <c r="E313" s="498"/>
      <c r="F313" s="498"/>
      <c r="G313" s="498"/>
      <c r="H313" s="498"/>
      <c r="I313" s="498"/>
      <c r="J313" s="498"/>
      <c r="K313" s="498"/>
      <c r="L313" s="498"/>
      <c r="M313" s="498"/>
      <c r="N313" s="498"/>
      <c r="O313" s="498"/>
      <c r="P313" s="498"/>
      <c r="Q313" s="498"/>
      <c r="R313" s="498"/>
      <c r="S313" s="498"/>
      <c r="T313" s="498"/>
      <c r="U313" s="498"/>
      <c r="V313" s="327"/>
      <c r="W313" s="499"/>
      <c r="X313" s="499"/>
      <c r="Y313" s="499"/>
      <c r="Z313" s="500"/>
      <c r="AA313" s="327"/>
      <c r="AB313" s="399"/>
      <c r="AC313" s="399"/>
      <c r="AD313" s="519"/>
      <c r="AE313" s="137"/>
      <c r="AF313" s="137"/>
      <c r="AG313" s="485"/>
      <c r="AH313" s="485"/>
      <c r="AI313" s="485"/>
      <c r="AJ313" s="485"/>
      <c r="AK313" s="485"/>
      <c r="AL313" s="485"/>
      <c r="AM313" s="485"/>
    </row>
    <row r="314" spans="1:39" ht="12.75">
      <c r="A314" s="338"/>
      <c r="B314" s="498"/>
      <c r="C314" s="498"/>
      <c r="D314" s="498"/>
      <c r="E314" s="498"/>
      <c r="F314" s="498"/>
      <c r="G314" s="498"/>
      <c r="H314" s="498"/>
      <c r="I314" s="498"/>
      <c r="J314" s="498"/>
      <c r="K314" s="498"/>
      <c r="L314" s="498"/>
      <c r="M314" s="498"/>
      <c r="N314" s="498"/>
      <c r="O314" s="498"/>
      <c r="P314" s="498"/>
      <c r="Q314" s="498"/>
      <c r="R314" s="498"/>
      <c r="S314" s="498"/>
      <c r="T314" s="498"/>
      <c r="U314" s="498"/>
      <c r="V314" s="327"/>
      <c r="W314" s="499"/>
      <c r="X314" s="499"/>
      <c r="Y314" s="499"/>
      <c r="Z314" s="500"/>
      <c r="AA314" s="327"/>
      <c r="AB314" s="399"/>
      <c r="AC314" s="399"/>
      <c r="AD314" s="519"/>
      <c r="AE314" s="137"/>
      <c r="AF314" s="137"/>
      <c r="AG314" s="485"/>
      <c r="AH314" s="485"/>
      <c r="AI314" s="485"/>
      <c r="AJ314" s="485"/>
      <c r="AK314" s="485"/>
      <c r="AL314" s="485"/>
      <c r="AM314" s="485"/>
    </row>
    <row r="315" spans="1:39" ht="12.75">
      <c r="A315" s="338"/>
      <c r="B315" s="498"/>
      <c r="C315" s="498"/>
      <c r="D315" s="498"/>
      <c r="E315" s="498"/>
      <c r="F315" s="498"/>
      <c r="G315" s="498"/>
      <c r="H315" s="498"/>
      <c r="I315" s="498"/>
      <c r="J315" s="498"/>
      <c r="K315" s="498"/>
      <c r="L315" s="498"/>
      <c r="M315" s="498"/>
      <c r="N315" s="498"/>
      <c r="O315" s="498"/>
      <c r="P315" s="498"/>
      <c r="Q315" s="498"/>
      <c r="R315" s="498"/>
      <c r="S315" s="498"/>
      <c r="T315" s="498"/>
      <c r="U315" s="498"/>
      <c r="V315" s="327"/>
      <c r="W315" s="499"/>
      <c r="X315" s="499"/>
      <c r="Y315" s="499"/>
      <c r="Z315" s="500"/>
      <c r="AA315" s="327"/>
      <c r="AB315" s="399"/>
      <c r="AC315" s="399"/>
      <c r="AD315" s="519"/>
      <c r="AE315" s="137"/>
      <c r="AF315" s="137"/>
      <c r="AG315" s="485"/>
      <c r="AH315" s="485"/>
      <c r="AI315" s="485"/>
      <c r="AJ315" s="485"/>
      <c r="AK315" s="485"/>
      <c r="AL315" s="485"/>
      <c r="AM315" s="485"/>
    </row>
    <row r="316" spans="1:39" ht="12.75">
      <c r="A316" s="338"/>
      <c r="B316" s="498"/>
      <c r="C316" s="498"/>
      <c r="D316" s="498"/>
      <c r="E316" s="498"/>
      <c r="F316" s="498"/>
      <c r="G316" s="498"/>
      <c r="H316" s="498"/>
      <c r="I316" s="498"/>
      <c r="J316" s="498"/>
      <c r="K316" s="498"/>
      <c r="L316" s="498"/>
      <c r="M316" s="498"/>
      <c r="N316" s="498"/>
      <c r="O316" s="498"/>
      <c r="P316" s="498"/>
      <c r="Q316" s="498"/>
      <c r="R316" s="498"/>
      <c r="S316" s="498"/>
      <c r="T316" s="498"/>
      <c r="U316" s="498"/>
      <c r="V316" s="327"/>
      <c r="W316" s="499"/>
      <c r="X316" s="499"/>
      <c r="Y316" s="499"/>
      <c r="Z316" s="500"/>
      <c r="AA316" s="327"/>
      <c r="AB316" s="399"/>
      <c r="AC316" s="399"/>
      <c r="AD316" s="519"/>
      <c r="AE316" s="137"/>
      <c r="AF316" s="137"/>
      <c r="AG316" s="485"/>
      <c r="AH316" s="485"/>
      <c r="AI316" s="485"/>
      <c r="AJ316" s="485"/>
      <c r="AK316" s="485"/>
      <c r="AL316" s="485"/>
      <c r="AM316" s="485"/>
    </row>
    <row r="317" spans="1:39" ht="12.75">
      <c r="A317" s="338"/>
      <c r="B317" s="498"/>
      <c r="C317" s="498"/>
      <c r="D317" s="498"/>
      <c r="E317" s="498"/>
      <c r="F317" s="498"/>
      <c r="G317" s="498"/>
      <c r="H317" s="498"/>
      <c r="I317" s="498"/>
      <c r="J317" s="498"/>
      <c r="K317" s="498"/>
      <c r="L317" s="498"/>
      <c r="M317" s="498"/>
      <c r="N317" s="498"/>
      <c r="O317" s="498"/>
      <c r="P317" s="498"/>
      <c r="Q317" s="498"/>
      <c r="R317" s="498"/>
      <c r="S317" s="498"/>
      <c r="T317" s="498"/>
      <c r="U317" s="498"/>
      <c r="V317" s="327"/>
      <c r="W317" s="499"/>
      <c r="X317" s="499"/>
      <c r="Y317" s="499"/>
      <c r="Z317" s="500"/>
      <c r="AA317" s="327"/>
      <c r="AB317" s="399"/>
      <c r="AC317" s="399"/>
      <c r="AD317" s="519"/>
      <c r="AE317" s="137"/>
      <c r="AF317" s="137"/>
      <c r="AG317" s="485"/>
      <c r="AH317" s="485"/>
      <c r="AI317" s="485"/>
      <c r="AJ317" s="485"/>
      <c r="AK317" s="485"/>
      <c r="AL317" s="485"/>
      <c r="AM317" s="485"/>
    </row>
    <row r="318" spans="1:39" ht="12.75">
      <c r="A318" s="338"/>
      <c r="B318" s="498"/>
      <c r="C318" s="498"/>
      <c r="D318" s="498"/>
      <c r="E318" s="498"/>
      <c r="F318" s="498"/>
      <c r="G318" s="498"/>
      <c r="H318" s="498"/>
      <c r="I318" s="498"/>
      <c r="J318" s="498"/>
      <c r="K318" s="498"/>
      <c r="L318" s="498"/>
      <c r="M318" s="498"/>
      <c r="N318" s="498"/>
      <c r="O318" s="498"/>
      <c r="P318" s="498"/>
      <c r="Q318" s="498"/>
      <c r="R318" s="498"/>
      <c r="S318" s="498"/>
      <c r="T318" s="498"/>
      <c r="U318" s="498"/>
      <c r="V318" s="327"/>
      <c r="W318" s="499"/>
      <c r="X318" s="499"/>
      <c r="Y318" s="499"/>
      <c r="Z318" s="500"/>
      <c r="AA318" s="327"/>
      <c r="AB318" s="399"/>
      <c r="AC318" s="399"/>
      <c r="AD318" s="519"/>
      <c r="AE318" s="137"/>
      <c r="AF318" s="137"/>
      <c r="AG318" s="485"/>
      <c r="AH318" s="485"/>
      <c r="AI318" s="485"/>
      <c r="AJ318" s="485"/>
      <c r="AK318" s="485"/>
      <c r="AL318" s="485"/>
      <c r="AM318" s="485"/>
    </row>
    <row r="319" spans="1:39" ht="12.75">
      <c r="A319" s="338"/>
      <c r="B319" s="498"/>
      <c r="C319" s="498"/>
      <c r="D319" s="498"/>
      <c r="E319" s="498"/>
      <c r="F319" s="498"/>
      <c r="G319" s="498"/>
      <c r="H319" s="498"/>
      <c r="I319" s="498"/>
      <c r="J319" s="498"/>
      <c r="K319" s="498"/>
      <c r="L319" s="498"/>
      <c r="M319" s="498"/>
      <c r="N319" s="498"/>
      <c r="O319" s="498"/>
      <c r="P319" s="498"/>
      <c r="Q319" s="498"/>
      <c r="R319" s="498"/>
      <c r="S319" s="498"/>
      <c r="T319" s="498"/>
      <c r="U319" s="498"/>
      <c r="V319" s="327"/>
      <c r="W319" s="499"/>
      <c r="X319" s="499"/>
      <c r="Y319" s="499"/>
      <c r="Z319" s="500"/>
      <c r="AA319" s="327"/>
      <c r="AB319" s="399"/>
      <c r="AC319" s="399"/>
      <c r="AD319" s="519"/>
      <c r="AE319" s="137"/>
      <c r="AF319" s="137"/>
      <c r="AG319" s="485"/>
      <c r="AH319" s="485"/>
      <c r="AI319" s="485"/>
      <c r="AJ319" s="485"/>
      <c r="AK319" s="485"/>
      <c r="AL319" s="485"/>
      <c r="AM319" s="485"/>
    </row>
    <row r="320" spans="1:39" ht="12.75">
      <c r="A320" s="338"/>
      <c r="B320" s="498"/>
      <c r="C320" s="498"/>
      <c r="D320" s="498"/>
      <c r="E320" s="498"/>
      <c r="F320" s="498"/>
      <c r="G320" s="498"/>
      <c r="H320" s="498"/>
      <c r="I320" s="498"/>
      <c r="J320" s="498"/>
      <c r="K320" s="498"/>
      <c r="L320" s="498"/>
      <c r="M320" s="498"/>
      <c r="N320" s="498"/>
      <c r="O320" s="498"/>
      <c r="P320" s="498"/>
      <c r="Q320" s="498"/>
      <c r="R320" s="498"/>
      <c r="S320" s="498"/>
      <c r="T320" s="498"/>
      <c r="U320" s="498"/>
      <c r="V320" s="327"/>
      <c r="W320" s="499"/>
      <c r="X320" s="499"/>
      <c r="Y320" s="499"/>
      <c r="Z320" s="500"/>
      <c r="AA320" s="327"/>
      <c r="AB320" s="399"/>
      <c r="AC320" s="399"/>
      <c r="AD320" s="519"/>
      <c r="AE320" s="137"/>
      <c r="AF320" s="137"/>
      <c r="AG320" s="485"/>
      <c r="AH320" s="485"/>
      <c r="AI320" s="485"/>
      <c r="AJ320" s="485"/>
      <c r="AK320" s="485"/>
      <c r="AL320" s="485"/>
      <c r="AM320" s="485"/>
    </row>
    <row r="321" spans="1:39" ht="12.75">
      <c r="A321" s="338"/>
      <c r="B321" s="498"/>
      <c r="C321" s="498"/>
      <c r="D321" s="498"/>
      <c r="E321" s="498"/>
      <c r="F321" s="498"/>
      <c r="G321" s="498"/>
      <c r="H321" s="498"/>
      <c r="I321" s="498"/>
      <c r="J321" s="498"/>
      <c r="K321" s="498"/>
      <c r="L321" s="498"/>
      <c r="M321" s="498"/>
      <c r="N321" s="498"/>
      <c r="O321" s="498"/>
      <c r="P321" s="498"/>
      <c r="Q321" s="498"/>
      <c r="R321" s="498"/>
      <c r="S321" s="498"/>
      <c r="T321" s="498"/>
      <c r="U321" s="498"/>
      <c r="V321" s="327"/>
      <c r="W321" s="499"/>
      <c r="X321" s="499"/>
      <c r="Y321" s="499"/>
      <c r="Z321" s="500"/>
      <c r="AA321" s="327"/>
      <c r="AB321" s="399"/>
      <c r="AC321" s="399"/>
      <c r="AD321" s="519"/>
      <c r="AE321" s="137"/>
      <c r="AF321" s="137"/>
      <c r="AG321" s="485"/>
      <c r="AH321" s="485"/>
      <c r="AI321" s="485"/>
      <c r="AJ321" s="485"/>
      <c r="AK321" s="485"/>
      <c r="AL321" s="485"/>
      <c r="AM321" s="485"/>
    </row>
    <row r="322" spans="1:39" ht="12.75">
      <c r="A322" s="338"/>
      <c r="B322" s="498"/>
      <c r="C322" s="498"/>
      <c r="D322" s="498"/>
      <c r="E322" s="498"/>
      <c r="F322" s="498"/>
      <c r="G322" s="498"/>
      <c r="H322" s="498"/>
      <c r="I322" s="498"/>
      <c r="J322" s="498"/>
      <c r="K322" s="498"/>
      <c r="L322" s="498"/>
      <c r="M322" s="498"/>
      <c r="N322" s="498"/>
      <c r="O322" s="498"/>
      <c r="P322" s="498"/>
      <c r="Q322" s="498"/>
      <c r="R322" s="498"/>
      <c r="S322" s="498"/>
      <c r="T322" s="498"/>
      <c r="U322" s="498"/>
      <c r="V322" s="327"/>
      <c r="W322" s="499"/>
      <c r="X322" s="499"/>
      <c r="Y322" s="499"/>
      <c r="Z322" s="500"/>
      <c r="AA322" s="327"/>
      <c r="AB322" s="399"/>
      <c r="AC322" s="399"/>
      <c r="AD322" s="519"/>
      <c r="AE322" s="137"/>
      <c r="AF322" s="137"/>
      <c r="AG322" s="485"/>
      <c r="AH322" s="485"/>
      <c r="AI322" s="485"/>
      <c r="AJ322" s="485"/>
      <c r="AK322" s="485"/>
      <c r="AL322" s="485"/>
      <c r="AM322" s="485"/>
    </row>
    <row r="323" spans="1:39" ht="12.75">
      <c r="A323" s="338"/>
      <c r="B323" s="498"/>
      <c r="C323" s="498"/>
      <c r="D323" s="498"/>
      <c r="E323" s="498"/>
      <c r="F323" s="498"/>
      <c r="G323" s="498"/>
      <c r="H323" s="498"/>
      <c r="I323" s="498"/>
      <c r="J323" s="498"/>
      <c r="K323" s="498"/>
      <c r="L323" s="498"/>
      <c r="M323" s="498"/>
      <c r="N323" s="498"/>
      <c r="O323" s="498"/>
      <c r="P323" s="498"/>
      <c r="Q323" s="498"/>
      <c r="R323" s="498"/>
      <c r="S323" s="498"/>
      <c r="T323" s="498"/>
      <c r="U323" s="498"/>
      <c r="V323" s="327"/>
      <c r="W323" s="499"/>
      <c r="X323" s="499"/>
      <c r="Y323" s="499"/>
      <c r="Z323" s="500"/>
      <c r="AA323" s="327"/>
      <c r="AB323" s="399"/>
      <c r="AC323" s="399"/>
      <c r="AD323" s="519"/>
      <c r="AE323" s="137"/>
      <c r="AF323" s="137"/>
      <c r="AG323" s="485"/>
      <c r="AH323" s="485"/>
      <c r="AI323" s="485"/>
      <c r="AJ323" s="485"/>
      <c r="AK323" s="485"/>
      <c r="AL323" s="485"/>
      <c r="AM323" s="485"/>
    </row>
    <row r="324" spans="1:39" ht="12.75">
      <c r="A324" s="338"/>
      <c r="B324" s="498"/>
      <c r="C324" s="498"/>
      <c r="D324" s="498"/>
      <c r="E324" s="498"/>
      <c r="F324" s="498"/>
      <c r="G324" s="498"/>
      <c r="H324" s="498"/>
      <c r="I324" s="498"/>
      <c r="J324" s="498"/>
      <c r="K324" s="498"/>
      <c r="L324" s="498"/>
      <c r="M324" s="498"/>
      <c r="N324" s="498"/>
      <c r="O324" s="498"/>
      <c r="P324" s="498"/>
      <c r="Q324" s="498"/>
      <c r="R324" s="498"/>
      <c r="S324" s="498"/>
      <c r="T324" s="498"/>
      <c r="U324" s="498"/>
      <c r="V324" s="327"/>
      <c r="W324" s="499"/>
      <c r="X324" s="499"/>
      <c r="Y324" s="499"/>
      <c r="Z324" s="500"/>
      <c r="AA324" s="327"/>
      <c r="AB324" s="399"/>
      <c r="AC324" s="399"/>
      <c r="AD324" s="519"/>
      <c r="AE324" s="137"/>
      <c r="AF324" s="137"/>
      <c r="AG324" s="485"/>
      <c r="AH324" s="485"/>
      <c r="AI324" s="485"/>
      <c r="AJ324" s="485"/>
      <c r="AK324" s="485"/>
      <c r="AL324" s="485"/>
      <c r="AM324" s="485"/>
    </row>
    <row r="325" spans="1:39" ht="12.75">
      <c r="A325" s="338"/>
      <c r="B325" s="498"/>
      <c r="C325" s="498"/>
      <c r="D325" s="498"/>
      <c r="E325" s="498"/>
      <c r="F325" s="498"/>
      <c r="G325" s="498"/>
      <c r="H325" s="498"/>
      <c r="I325" s="498"/>
      <c r="J325" s="498"/>
      <c r="K325" s="498"/>
      <c r="L325" s="498"/>
      <c r="M325" s="498"/>
      <c r="N325" s="498"/>
      <c r="O325" s="498"/>
      <c r="P325" s="498"/>
      <c r="Q325" s="498"/>
      <c r="R325" s="498"/>
      <c r="S325" s="498"/>
      <c r="T325" s="498"/>
      <c r="U325" s="498"/>
      <c r="V325" s="327"/>
      <c r="W325" s="499"/>
      <c r="X325" s="499"/>
      <c r="Y325" s="499"/>
      <c r="Z325" s="500"/>
      <c r="AA325" s="327"/>
      <c r="AB325" s="399"/>
      <c r="AC325" s="399"/>
      <c r="AD325" s="519"/>
      <c r="AE325" s="137"/>
      <c r="AF325" s="137"/>
      <c r="AG325" s="485"/>
      <c r="AH325" s="485"/>
      <c r="AI325" s="485"/>
      <c r="AJ325" s="485"/>
      <c r="AK325" s="485"/>
      <c r="AL325" s="485"/>
      <c r="AM325" s="485"/>
    </row>
  </sheetData>
  <sheetProtection password="CCB2" sheet="1" objects="1" scenarios="1" selectLockedCells="1"/>
  <mergeCells count="288">
    <mergeCell ref="X29:AC29"/>
    <mergeCell ref="Y32:AC32"/>
    <mergeCell ref="X27:AC27"/>
    <mergeCell ref="X28:AC28"/>
    <mergeCell ref="Y11:AC11"/>
    <mergeCell ref="W12:X12"/>
    <mergeCell ref="AA12:AC12"/>
    <mergeCell ref="W14:AC15"/>
    <mergeCell ref="X16:AC16"/>
    <mergeCell ref="X17:AC17"/>
    <mergeCell ref="X18:AC18"/>
    <mergeCell ref="D52:E52"/>
    <mergeCell ref="H52:I52"/>
    <mergeCell ref="L52:M52"/>
    <mergeCell ref="P52:Q52"/>
    <mergeCell ref="T52:U52"/>
    <mergeCell ref="B51:E51"/>
    <mergeCell ref="F51:I51"/>
    <mergeCell ref="J51:M51"/>
    <mergeCell ref="N51:Q51"/>
    <mergeCell ref="R51:U51"/>
    <mergeCell ref="AB51:AB52"/>
    <mergeCell ref="AB49:AB50"/>
    <mergeCell ref="AC49:AC50"/>
    <mergeCell ref="AD49:AD50"/>
    <mergeCell ref="W49:AA50"/>
    <mergeCell ref="AC51:AC52"/>
    <mergeCell ref="AD51:AD52"/>
    <mergeCell ref="B50:E50"/>
    <mergeCell ref="F50:I50"/>
    <mergeCell ref="J50:M50"/>
    <mergeCell ref="N50:Q50"/>
    <mergeCell ref="R50:U50"/>
    <mergeCell ref="B49:E49"/>
    <mergeCell ref="F49:I49"/>
    <mergeCell ref="J49:M49"/>
    <mergeCell ref="N49:Q49"/>
    <mergeCell ref="R49:U49"/>
    <mergeCell ref="AD47:AD48"/>
    <mergeCell ref="B48:E48"/>
    <mergeCell ref="F48:I48"/>
    <mergeCell ref="J48:M48"/>
    <mergeCell ref="N48:Q48"/>
    <mergeCell ref="R48:U48"/>
    <mergeCell ref="B47:E47"/>
    <mergeCell ref="F47:I47"/>
    <mergeCell ref="J47:M47"/>
    <mergeCell ref="N47:Q47"/>
    <mergeCell ref="R47:U47"/>
    <mergeCell ref="W47:AA48"/>
    <mergeCell ref="AB45:AB46"/>
    <mergeCell ref="AC45:AC46"/>
    <mergeCell ref="R45:U45"/>
    <mergeCell ref="W45:AA46"/>
    <mergeCell ref="AB47:AB48"/>
    <mergeCell ref="AC47:AC48"/>
    <mergeCell ref="AD45:AD46"/>
    <mergeCell ref="B46:E46"/>
    <mergeCell ref="F46:I46"/>
    <mergeCell ref="J46:M46"/>
    <mergeCell ref="N46:Q46"/>
    <mergeCell ref="R46:U46"/>
    <mergeCell ref="B45:E45"/>
    <mergeCell ref="F45:I45"/>
    <mergeCell ref="J45:M45"/>
    <mergeCell ref="N45:Q45"/>
    <mergeCell ref="AD43:AD44"/>
    <mergeCell ref="B44:E44"/>
    <mergeCell ref="F44:I44"/>
    <mergeCell ref="J44:M44"/>
    <mergeCell ref="N44:Q44"/>
    <mergeCell ref="R44:U44"/>
    <mergeCell ref="B43:E43"/>
    <mergeCell ref="F43:I43"/>
    <mergeCell ref="J43:M43"/>
    <mergeCell ref="N43:Q43"/>
    <mergeCell ref="R43:U43"/>
    <mergeCell ref="W43:AA44"/>
    <mergeCell ref="AB41:AB42"/>
    <mergeCell ref="AC41:AC42"/>
    <mergeCell ref="R41:U41"/>
    <mergeCell ref="W41:AA42"/>
    <mergeCell ref="AB43:AB44"/>
    <mergeCell ref="AC43:AC44"/>
    <mergeCell ref="AD41:AD42"/>
    <mergeCell ref="B42:E42"/>
    <mergeCell ref="F42:I42"/>
    <mergeCell ref="J42:M42"/>
    <mergeCell ref="N42:Q42"/>
    <mergeCell ref="R42:U42"/>
    <mergeCell ref="B41:E41"/>
    <mergeCell ref="F41:I41"/>
    <mergeCell ref="J41:M41"/>
    <mergeCell ref="N41:Q41"/>
    <mergeCell ref="AB39:AB40"/>
    <mergeCell ref="AC39:AC40"/>
    <mergeCell ref="AD39:AD40"/>
    <mergeCell ref="B40:E40"/>
    <mergeCell ref="F40:I40"/>
    <mergeCell ref="J40:M40"/>
    <mergeCell ref="N40:Q40"/>
    <mergeCell ref="R40:U40"/>
    <mergeCell ref="B39:E39"/>
    <mergeCell ref="F39:I39"/>
    <mergeCell ref="J39:M39"/>
    <mergeCell ref="N39:Q39"/>
    <mergeCell ref="R39:U39"/>
    <mergeCell ref="W39:AA40"/>
    <mergeCell ref="B37:E37"/>
    <mergeCell ref="F37:I37"/>
    <mergeCell ref="J37:M37"/>
    <mergeCell ref="N37:Q37"/>
    <mergeCell ref="R37:U37"/>
    <mergeCell ref="B38:E38"/>
    <mergeCell ref="F38:I38"/>
    <mergeCell ref="J38:M38"/>
    <mergeCell ref="N38:Q38"/>
    <mergeCell ref="R38:U38"/>
    <mergeCell ref="B36:E36"/>
    <mergeCell ref="F36:I36"/>
    <mergeCell ref="J36:M36"/>
    <mergeCell ref="N36:Q36"/>
    <mergeCell ref="R36:U36"/>
    <mergeCell ref="B35:E35"/>
    <mergeCell ref="F35:I35"/>
    <mergeCell ref="J35:M35"/>
    <mergeCell ref="N35:Q35"/>
    <mergeCell ref="R35:U35"/>
    <mergeCell ref="Y19:AC19"/>
    <mergeCell ref="Y20:AC20"/>
    <mergeCell ref="AA22:AC22"/>
    <mergeCell ref="B34:E34"/>
    <mergeCell ref="F34:I34"/>
    <mergeCell ref="J34:M34"/>
    <mergeCell ref="N34:Q34"/>
    <mergeCell ref="R34:U34"/>
    <mergeCell ref="Y34:AC34"/>
    <mergeCell ref="B33:E33"/>
    <mergeCell ref="F33:I33"/>
    <mergeCell ref="J33:M33"/>
    <mergeCell ref="N33:Q33"/>
    <mergeCell ref="R33:U33"/>
    <mergeCell ref="W33:X33"/>
    <mergeCell ref="AA33:AC33"/>
    <mergeCell ref="B32:E32"/>
    <mergeCell ref="F32:I32"/>
    <mergeCell ref="J32:M32"/>
    <mergeCell ref="N32:Q32"/>
    <mergeCell ref="R32:U32"/>
    <mergeCell ref="Y31:AC31"/>
    <mergeCell ref="N29:Q29"/>
    <mergeCell ref="R29:U29"/>
    <mergeCell ref="B31:E31"/>
    <mergeCell ref="F31:I31"/>
    <mergeCell ref="J31:M31"/>
    <mergeCell ref="N31:Q31"/>
    <mergeCell ref="R31:U31"/>
    <mergeCell ref="B30:E30"/>
    <mergeCell ref="F30:I30"/>
    <mergeCell ref="J30:M30"/>
    <mergeCell ref="N30:Q30"/>
    <mergeCell ref="R30:U30"/>
    <mergeCell ref="B29:E29"/>
    <mergeCell ref="F29:I29"/>
    <mergeCell ref="J29:M29"/>
    <mergeCell ref="N27:Q27"/>
    <mergeCell ref="R27:U27"/>
    <mergeCell ref="B28:E28"/>
    <mergeCell ref="F28:I28"/>
    <mergeCell ref="J28:M28"/>
    <mergeCell ref="N28:Q28"/>
    <mergeCell ref="R28:U28"/>
    <mergeCell ref="B27:E27"/>
    <mergeCell ref="B24:E24"/>
    <mergeCell ref="F24:I24"/>
    <mergeCell ref="J24:M24"/>
    <mergeCell ref="B26:E26"/>
    <mergeCell ref="F26:I26"/>
    <mergeCell ref="J26:M26"/>
    <mergeCell ref="W36:AC37"/>
    <mergeCell ref="B25:E25"/>
    <mergeCell ref="F25:I25"/>
    <mergeCell ref="J25:M25"/>
    <mergeCell ref="N25:Q25"/>
    <mergeCell ref="R25:U25"/>
    <mergeCell ref="F27:I27"/>
    <mergeCell ref="J27:M27"/>
    <mergeCell ref="N26:Q26"/>
    <mergeCell ref="R26:U26"/>
    <mergeCell ref="B23:E23"/>
    <mergeCell ref="F23:I23"/>
    <mergeCell ref="J23:M23"/>
    <mergeCell ref="N23:Q23"/>
    <mergeCell ref="R23:U23"/>
    <mergeCell ref="Y35:AC35"/>
    <mergeCell ref="Y30:AC30"/>
    <mergeCell ref="W25:AC26"/>
    <mergeCell ref="N24:Q24"/>
    <mergeCell ref="R24:U24"/>
    <mergeCell ref="B22:E22"/>
    <mergeCell ref="F22:I22"/>
    <mergeCell ref="J22:M22"/>
    <mergeCell ref="N22:Q22"/>
    <mergeCell ref="R22:U22"/>
    <mergeCell ref="W22:X22"/>
    <mergeCell ref="B21:E21"/>
    <mergeCell ref="F21:I21"/>
    <mergeCell ref="J21:M21"/>
    <mergeCell ref="N21:Q21"/>
    <mergeCell ref="R21:U21"/>
    <mergeCell ref="Y21:AC21"/>
    <mergeCell ref="B20:E20"/>
    <mergeCell ref="F20:I20"/>
    <mergeCell ref="J20:M20"/>
    <mergeCell ref="N20:Q20"/>
    <mergeCell ref="R20:U20"/>
    <mergeCell ref="B19:E19"/>
    <mergeCell ref="F19:I19"/>
    <mergeCell ref="J19:M19"/>
    <mergeCell ref="N19:Q19"/>
    <mergeCell ref="R19:U19"/>
    <mergeCell ref="B17:E17"/>
    <mergeCell ref="F17:I17"/>
    <mergeCell ref="J17:M17"/>
    <mergeCell ref="N17:Q17"/>
    <mergeCell ref="R17:U17"/>
    <mergeCell ref="B18:E18"/>
    <mergeCell ref="F18:I18"/>
    <mergeCell ref="J18:M18"/>
    <mergeCell ref="N18:Q18"/>
    <mergeCell ref="R18:U18"/>
    <mergeCell ref="B16:E16"/>
    <mergeCell ref="F16:I16"/>
    <mergeCell ref="J16:M16"/>
    <mergeCell ref="N16:Q16"/>
    <mergeCell ref="R16:U16"/>
    <mergeCell ref="B15:E15"/>
    <mergeCell ref="F15:I15"/>
    <mergeCell ref="J15:M15"/>
    <mergeCell ref="N15:Q15"/>
    <mergeCell ref="R15:U15"/>
    <mergeCell ref="B14:E14"/>
    <mergeCell ref="F14:I14"/>
    <mergeCell ref="J14:M14"/>
    <mergeCell ref="N14:Q14"/>
    <mergeCell ref="R14:U14"/>
    <mergeCell ref="B13:E13"/>
    <mergeCell ref="F13:I13"/>
    <mergeCell ref="J13:M13"/>
    <mergeCell ref="N13:Q13"/>
    <mergeCell ref="R13:U13"/>
    <mergeCell ref="Y13:AC13"/>
    <mergeCell ref="B12:E12"/>
    <mergeCell ref="F12:I12"/>
    <mergeCell ref="J12:M12"/>
    <mergeCell ref="N12:Q12"/>
    <mergeCell ref="R12:U12"/>
    <mergeCell ref="B11:E11"/>
    <mergeCell ref="F11:I11"/>
    <mergeCell ref="J11:M11"/>
    <mergeCell ref="N11:Q11"/>
    <mergeCell ref="R11:U11"/>
    <mergeCell ref="W8:AC9"/>
    <mergeCell ref="B10:E10"/>
    <mergeCell ref="F10:I10"/>
    <mergeCell ref="J10:M10"/>
    <mergeCell ref="N10:Q10"/>
    <mergeCell ref="R10:U10"/>
    <mergeCell ref="X10:AC10"/>
    <mergeCell ref="G6:O6"/>
    <mergeCell ref="B8:E9"/>
    <mergeCell ref="F8:I9"/>
    <mergeCell ref="J8:M9"/>
    <mergeCell ref="N8:Q9"/>
    <mergeCell ref="R8:U9"/>
    <mergeCell ref="G4:O4"/>
    <mergeCell ref="Q4:R5"/>
    <mergeCell ref="S4:S5"/>
    <mergeCell ref="T4:U5"/>
    <mergeCell ref="AA4:AC4"/>
    <mergeCell ref="G5:O5"/>
    <mergeCell ref="Y5:Z5"/>
    <mergeCell ref="A1:E1"/>
    <mergeCell ref="AA1:AC1"/>
    <mergeCell ref="AA2:AC2"/>
    <mergeCell ref="G3:O3"/>
    <mergeCell ref="Q3:U3"/>
    <mergeCell ref="AA3:AC3"/>
  </mergeCells>
  <conditionalFormatting sqref="AE37:AE40">
    <cfRule type="cellIs" priority="45" dxfId="24" operator="equal" stopIfTrue="1">
      <formula>2</formula>
    </cfRule>
    <cfRule type="cellIs" priority="46" dxfId="23" operator="between" stopIfTrue="1">
      <formula>1</formula>
      <formula>1</formula>
    </cfRule>
  </conditionalFormatting>
  <conditionalFormatting sqref="B10:U51">
    <cfRule type="containsText" priority="1" dxfId="20" operator="containsText" stopIfTrue="1" text="CSHS">
      <formula>NOT(ISERROR(SEARCH("CSHS",B10)))</formula>
    </cfRule>
    <cfRule type="containsText" priority="2" dxfId="20" operator="containsText" stopIfTrue="1" text="CIR12">
      <formula>NOT(ISERROR(SEARCH("CIR12",B10)))</formula>
    </cfRule>
    <cfRule type="containsText" priority="3" dxfId="20" operator="containsText" stopIfTrue="1" text="CTES">
      <formula>NOT(ISERROR(SEARCH("CTES",B10)))</formula>
    </cfRule>
    <cfRule type="cellIs" priority="4" dxfId="65" operator="equal" stopIfTrue="1">
      <formula>"El 2 PM"</formula>
    </cfRule>
    <cfRule type="cellIs" priority="5" dxfId="66" operator="equal" stopIfTrue="1">
      <formula>"El 2 VC"</formula>
    </cfRule>
    <cfRule type="cellIs" priority="6" dxfId="67" operator="equal" stopIfTrue="1">
      <formula>"El 2 HC"</formula>
    </cfRule>
    <cfRule type="containsText" priority="12" dxfId="88" operator="containsText" stopIfTrue="1" text="REG VC">
      <formula>NOT(ISERROR(SEARCH("REG VC",B10)))</formula>
    </cfRule>
    <cfRule type="cellIs" priority="13" dxfId="20" operator="equal" stopIfTrue="1">
      <formula>"Etabt"</formula>
    </cfRule>
    <cfRule type="cellIs" priority="15" dxfId="20" operator="equal" stopIfTrue="1">
      <formula>"DGEE"</formula>
    </cfRule>
    <cfRule type="cellIs" priority="34" dxfId="20" operator="equal" stopIfTrue="1">
      <formula>"Ecole"</formula>
    </cfRule>
    <cfRule type="cellIs" priority="36" dxfId="76" operator="equal" stopIfTrue="1">
      <formula>"AVS-DEP"</formula>
    </cfRule>
    <cfRule type="cellIs" priority="37" dxfId="89" operator="equal" stopIfTrue="1">
      <formula>"DS PM"</formula>
    </cfRule>
    <cfRule type="cellIs" priority="38" dxfId="84" operator="equal" stopIfTrue="1">
      <formula>"CLA REF"</formula>
    </cfRule>
    <cfRule type="cellIs" priority="39" dxfId="90" operator="equal" stopIfTrue="1">
      <formula>"DS HC"</formula>
    </cfRule>
    <cfRule type="cellIs" priority="44" dxfId="91" operator="equal" stopIfTrue="1">
      <formula>"El 1 HC"</formula>
    </cfRule>
  </conditionalFormatting>
  <conditionalFormatting sqref="B10:U51">
    <cfRule type="cellIs" priority="43" dxfId="81" operator="equal" stopIfTrue="1">
      <formula>"El 1 VC"</formula>
    </cfRule>
  </conditionalFormatting>
  <conditionalFormatting sqref="B10:U51">
    <cfRule type="cellIs" priority="42" dxfId="92" operator="equal" stopIfTrue="1">
      <formula>"El 1 PM"</formula>
    </cfRule>
  </conditionalFormatting>
  <conditionalFormatting sqref="B10:U51">
    <cfRule type="cellIs" priority="41" dxfId="86" operator="equal" stopIfTrue="1">
      <formula>"AVS-PM"</formula>
    </cfRule>
  </conditionalFormatting>
  <conditionalFormatting sqref="B10:U51">
    <cfRule type="cellIs" priority="14" dxfId="87" operator="equal" stopIfTrue="1">
      <formula>"Circo"</formula>
    </cfRule>
  </conditionalFormatting>
  <conditionalFormatting sqref="B10:U51">
    <cfRule type="cellIs" priority="40" dxfId="73" operator="equal" stopIfTrue="1">
      <formula>"Gris"</formula>
    </cfRule>
  </conditionalFormatting>
  <conditionalFormatting sqref="Q4:R5">
    <cfRule type="cellIs" priority="29" dxfId="13" operator="lessThan" stopIfTrue="1">
      <formula>39</formula>
    </cfRule>
    <cfRule type="cellIs" priority="30" dxfId="13" operator="greaterThan" stopIfTrue="1">
      <formula>39</formula>
    </cfRule>
  </conditionalFormatting>
  <conditionalFormatting sqref="Y52">
    <cfRule type="cellIs" priority="31" dxfId="12" operator="equal" stopIfTrue="1">
      <formula>39</formula>
    </cfRule>
    <cfRule type="cellIs" priority="32" dxfId="10" operator="lessThan" stopIfTrue="1">
      <formula>39</formula>
    </cfRule>
    <cfRule type="cellIs" priority="33" dxfId="10" operator="greaterThan" stopIfTrue="1">
      <formula>39</formula>
    </cfRule>
  </conditionalFormatting>
  <conditionalFormatting sqref="W16:AC16 W8:AC9">
    <cfRule type="expression" priority="28" dxfId="0" stopIfTrue="1">
      <formula>AND($Y$16&gt;=$Y$15,$AA$16&gt;0)=TRUE</formula>
    </cfRule>
  </conditionalFormatting>
  <conditionalFormatting sqref="W22:AA22">
    <cfRule type="expression" priority="21" dxfId="0" stopIfTrue="1">
      <formula>AND($Y$16&gt;=$Y$15,$AA$16&gt;0)=TRUE</formula>
    </cfRule>
  </conditionalFormatting>
  <conditionalFormatting sqref="W22:AC22 W14:AC15">
    <cfRule type="expression" priority="16" dxfId="2" stopIfTrue="1">
      <formula>AND($Y$22&gt;=$Y$21,$AA$22&gt;0)=TRUE</formula>
    </cfRule>
  </conditionalFormatting>
  <conditionalFormatting sqref="W18:AC19 W8:AC9">
    <cfRule type="expression" priority="77" dxfId="0" stopIfTrue="1">
      <formula>AND($Y$26&gt;=$Y$37,$AA$26&gt;0)=TRUE</formula>
    </cfRule>
  </conditionalFormatting>
  <conditionalFormatting sqref="W21:X21">
    <cfRule type="expression" priority="79" dxfId="0" stopIfTrue="1">
      <formula>AND('EDT collectif à compléter'!#REF!&gt;='EDT collectif à compléter'!#REF!,'EDT collectif à compléter'!#REF!&gt;0)=TRUE</formula>
    </cfRule>
  </conditionalFormatting>
  <conditionalFormatting sqref="W27:AC27">
    <cfRule type="expression" priority="9" dxfId="0" stopIfTrue="1">
      <formula>AND($Y$16&gt;=$Y$15,$AA$16&gt;0)=TRUE</formula>
    </cfRule>
  </conditionalFormatting>
  <conditionalFormatting sqref="W33:AA33">
    <cfRule type="expression" priority="8" dxfId="0" stopIfTrue="1">
      <formula>AND($Y$16&gt;=$Y$15,$AA$16&gt;0)=TRUE</formula>
    </cfRule>
  </conditionalFormatting>
  <conditionalFormatting sqref="W33:AC33 W25:AC26">
    <cfRule type="expression" priority="7" dxfId="2" stopIfTrue="1">
      <formula>AND($Y$33&gt;=$Y$32,$AA$33&gt;0)=TRUE</formula>
    </cfRule>
  </conditionalFormatting>
  <conditionalFormatting sqref="W29:AC30">
    <cfRule type="expression" priority="10" dxfId="0" stopIfTrue="1">
      <formula>AND($Y$26&gt;=$Y$37,$AA$26&gt;0)=TRUE</formula>
    </cfRule>
  </conditionalFormatting>
  <conditionalFormatting sqref="W32:X32">
    <cfRule type="expression" priority="11" dxfId="0" stopIfTrue="1">
      <formula>AND('EDT collectif à compléter'!#REF!&gt;='EDT collectif à compléter'!#REF!,'EDT collectif à compléter'!#REF!&gt;0)=TRUE</formula>
    </cfRule>
  </conditionalFormatting>
  <dataValidations count="10">
    <dataValidation type="list" allowBlank="1" showInputMessage="1" showErrorMessage="1" sqref="X34 X11 X19 X30">
      <formula1>"Ecole,CJA,Collège,Lycée"</formula1>
    </dataValidation>
    <dataValidation errorStyle="warning" type="whole" operator="lessThanOrEqual" allowBlank="1" showInputMessage="1" showErrorMessage="1" errorTitle="fghjhgghj" error="jghkgjhk" sqref="Y22 Y33">
      <formula1>2</formula1>
    </dataValidation>
    <dataValidation type="list" showInputMessage="1" showErrorMessage="1" sqref="AH11">
      <formula1>"1,2,3,4,5,6,7,8,9,10,11,12,13,14,15"</formula1>
    </dataValidation>
    <dataValidation type="list" allowBlank="1" showInputMessage="1" showErrorMessage="1" sqref="AA1">
      <formula1>"2014/2015,2015/2016,2016/2017,2017/2018,2018/2019,2019/2020"</formula1>
    </dataValidation>
    <dataValidation type="list" showInputMessage="1" showErrorMessage="1" sqref="AA2">
      <formula1>"Tahiti EST,Tahiti OUEST,Tahiti SUD,Moorea,Australes,Tuamotu,Gambiers,Marquises,ISLV"</formula1>
    </dataValidation>
    <dataValidation type="list" allowBlank="1" showInputMessage="1" showErrorMessage="1" sqref="AA3">
      <formula1>"1,2,3,4,5,6,7"</formula1>
    </dataValidation>
    <dataValidation type="list" allowBlank="1" showInputMessage="1" showErrorMessage="1" sqref="AA4">
      <formula1>"1,2,3,4,5,6,7,8,9,10,11,12"</formula1>
    </dataValidation>
    <dataValidation type="list" allowBlank="1" showInputMessage="1" showErrorMessage="1" promptTitle="CLIS1;CLIS2" sqref="X10:AC10">
      <formula1>"ULIS école TFA,ULIS école TFC,ULIS collège TFC,ULIS PRO lycée TFC"</formula1>
    </dataValidation>
    <dataValidation type="list" allowBlank="1" showInputMessage="1" showErrorMessage="1" sqref="Y21:AC21 Y32:AC32">
      <formula1>"1,2,3,4,5,6,7,8,9,10,11,12,13,14,15,16,17,18,19,20,21"</formula1>
    </dataValidation>
    <dataValidation type="list" allowBlank="1" showInputMessage="1" showErrorMessage="1" sqref="B10:U51">
      <formula1>"El 1 HC,El 1 VC,El 1 PM,El 2 HC,El 2 VC,El 2 PM,DS HC,REG VC,CLA REF,DS PM,AVS-PM,Circo,Ecole,DGEE,Etabt,CTES,CIR12,CSHS,AVS-DEP,"</formula1>
    </dataValidation>
  </dataValidations>
  <printOptions/>
  <pageMargins left="0.1968503937007874" right="0.1968503937007874" top="0.1968503937007874" bottom="0.1968503937007874" header="0" footer="0"/>
  <pageSetup orientation="portrait" paperSize="9" scale="97"/>
  <ignoredErrors>
    <ignoredError sqref="Y12 AA12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Service Informatique Territoire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</dc:creator>
  <cp:keywords/>
  <dc:description/>
  <cp:lastModifiedBy>Anne ORCEL</cp:lastModifiedBy>
  <cp:lastPrinted>2017-03-01T01:18:57Z</cp:lastPrinted>
  <dcterms:created xsi:type="dcterms:W3CDTF">2011-09-08T21:14:37Z</dcterms:created>
  <dcterms:modified xsi:type="dcterms:W3CDTF">2019-06-25T18:23:43Z</dcterms:modified>
  <cp:category/>
  <cp:version/>
  <cp:contentType/>
  <cp:contentStatus/>
</cp:coreProperties>
</file>